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dwbra\Desktop\TIA\2024 Spring and Fall\DP 2024 Spring\"/>
    </mc:Choice>
  </mc:AlternateContent>
  <xr:revisionPtr revIDLastSave="0" documentId="13_ncr:1_{821A9765-15F8-42A1-B72A-08F3C5A415C9}" xr6:coauthVersionLast="47" xr6:coauthVersionMax="47" xr10:uidLastSave="{00000000-0000-0000-0000-000000000000}"/>
  <bookViews>
    <workbookView xWindow="-83" yWindow="0" windowWidth="10425" windowHeight="13043" firstSheet="1" activeTab="1" xr2:uid="{00000000-000D-0000-FFFF-FFFF00000000}"/>
  </bookViews>
  <sheets>
    <sheet name="Tracking-old (2)" sheetId="18" state="hidden" r:id="rId1"/>
    <sheet name="Documentation" sheetId="6" r:id="rId2"/>
    <sheet name="Study Schedule" sheetId="13" r:id="rId3"/>
    <sheet name="Key Dates" sheetId="15" r:id="rId4"/>
    <sheet name="Tracking-old" sheetId="17" state="hidden" r:id="rId5"/>
    <sheet name="Hidden Background Info" sheetId="11" state="hidden" r:id="rId6"/>
    <sheet name="Tracking" sheetId="19" r:id="rId7"/>
  </sheets>
  <externalReferences>
    <externalReference r:id="rId8"/>
  </externalReferences>
  <definedNames>
    <definedName name="ActFDate" localSheetId="3">#REF!</definedName>
    <definedName name="ActFDate" localSheetId="6">[1]Schedule!$C$6:$C$97</definedName>
    <definedName name="ActFDate">'Study Schedule'!$M$15:$M$72</definedName>
    <definedName name="CompFlag" localSheetId="3">#REF!</definedName>
    <definedName name="CompFlag" localSheetId="6">[1]Schedule!$K$6:$K$97</definedName>
    <definedName name="CompFlag">#REF!</definedName>
    <definedName name="days_available">'Study Schedule'!$D$10</definedName>
    <definedName name="DOLPgCnt">'Study Schedule'!$E$15:$E$72</definedName>
    <definedName name="exam_date">'Study Schedule'!$D$7</definedName>
    <definedName name="exam_select">'Study Schedule'!#REF!</definedName>
    <definedName name="ExamDate" localSheetId="3">#REF!</definedName>
    <definedName name="ExamDate" localSheetId="6">[1]Schedule!#REF!</definedName>
    <definedName name="ExamDate">#REF!</definedName>
    <definedName name="LessonDays" localSheetId="3">#REF!</definedName>
    <definedName name="LessonDays" localSheetId="6">[1]info!$F$6:$H$97</definedName>
    <definedName name="LessonDays">#REF!</definedName>
    <definedName name="LessonDaysDouble" localSheetId="3">#REF!</definedName>
    <definedName name="LessonDaysDouble" localSheetId="6">[1]info!$I$6:$K$97</definedName>
    <definedName name="LessonDaysDouble">#REF!</definedName>
    <definedName name="MasterTable" localSheetId="3">#REF!</definedName>
    <definedName name="MasterTable" localSheetId="6">#REF!</definedName>
    <definedName name="MasterTable">#REF!</definedName>
    <definedName name="PgCnt" localSheetId="3">#REF!</definedName>
    <definedName name="PgCnt" localSheetId="6">[1]Schedule!$J$6:$J$97</definedName>
    <definedName name="PgCnt">'Study Schedule'!$N$15:$N$72</definedName>
    <definedName name="_xlnm.Print_Area" localSheetId="1">Documentation!$A$1:$K$48</definedName>
    <definedName name="_xlnm.Print_Area" localSheetId="3">'Key Dates'!$A$1:$T$43</definedName>
    <definedName name="_xlnm.Print_Area" localSheetId="2">'Study Schedule'!$A$1:$N$72</definedName>
    <definedName name="_xlnm.Print_Area" localSheetId="4">'Tracking-old'!$A$1:$T$51</definedName>
    <definedName name="_xlnm.Print_Area" localSheetId="0">'Tracking-old (2)'!$A$1:$T$51</definedName>
    <definedName name="start_date">'Study Schedule'!$D$6</definedName>
    <definedName name="StartDate" localSheetId="3">#REF!</definedName>
    <definedName name="StartDate" localSheetId="6">[1]Schedule!$D$1</definedName>
    <definedName name="StartDate">#REF!</definedName>
    <definedName name="TargetDays" localSheetId="3">#REF!</definedName>
    <definedName name="TargetDays" localSheetId="6">[1]info!$B$9</definedName>
    <definedName name="TargetDays">#REF!</definedName>
    <definedName name="Weights_Total">'Hidden Background Info'!$E$1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8" i="13" l="1"/>
  <c r="Q68" i="13" s="1"/>
  <c r="O68" i="13"/>
  <c r="A11" i="6"/>
  <c r="AD4" i="18"/>
  <c r="AD5" i="18" s="1"/>
  <c r="AD6" i="18" s="1"/>
  <c r="AD7" i="18" s="1"/>
  <c r="AD8" i="18" s="1"/>
  <c r="AD9" i="18" s="1"/>
  <c r="AD10" i="18" s="1"/>
  <c r="AD11" i="18" s="1"/>
  <c r="AD12" i="18" s="1"/>
  <c r="AD13" i="18" s="1"/>
  <c r="AD14" i="18" s="1"/>
  <c r="AD15" i="18" s="1"/>
  <c r="AD16" i="18" s="1"/>
  <c r="AD17" i="18" s="1"/>
  <c r="AD18" i="18" s="1"/>
  <c r="AD19" i="18" s="1"/>
  <c r="AD20" i="18" s="1"/>
  <c r="AD21" i="18" s="1"/>
  <c r="AD22" i="18" s="1"/>
  <c r="AD23" i="18" s="1"/>
  <c r="AD24" i="18" s="1"/>
  <c r="AD25" i="18" s="1"/>
  <c r="AD26" i="18" s="1"/>
  <c r="AD27" i="18" s="1"/>
  <c r="AD28" i="18" s="1"/>
  <c r="AD29" i="18" s="1"/>
  <c r="AD30" i="18" s="1"/>
  <c r="AD31" i="18" s="1"/>
  <c r="AD32" i="18" s="1"/>
  <c r="AD33" i="18" s="1"/>
  <c r="AD34" i="18" s="1"/>
  <c r="AD35" i="18" s="1"/>
  <c r="AD36" i="18" s="1"/>
  <c r="AD37" i="18" s="1"/>
  <c r="AD38" i="18" s="1"/>
  <c r="AD39" i="18" s="1"/>
  <c r="AD40" i="18" s="1"/>
  <c r="AD41" i="18" s="1"/>
  <c r="AD42" i="18" s="1"/>
  <c r="AD43" i="18" s="1"/>
  <c r="AD44" i="18" s="1"/>
  <c r="AD45" i="18" s="1"/>
  <c r="AD46" i="18" s="1"/>
  <c r="AD47" i="18" s="1"/>
  <c r="AD48" i="18" s="1"/>
  <c r="AD49" i="18" s="1"/>
  <c r="AD50" i="18" s="1"/>
  <c r="AD51" i="18" s="1"/>
  <c r="AD52" i="18" s="1"/>
  <c r="AD53" i="18" s="1"/>
  <c r="AD54" i="18" s="1"/>
  <c r="AD55" i="18" s="1"/>
  <c r="AD56" i="18" s="1"/>
  <c r="AD57" i="18" s="1"/>
  <c r="AD58" i="18" s="1"/>
  <c r="AD59" i="18" s="1"/>
  <c r="AD60" i="18" s="1"/>
  <c r="AD61" i="18" s="1"/>
  <c r="AD62" i="18" s="1"/>
  <c r="AD63" i="18" s="1"/>
  <c r="AD64" i="18" s="1"/>
  <c r="AD65" i="18" s="1"/>
  <c r="AD66" i="18" s="1"/>
  <c r="AD67" i="18" s="1"/>
  <c r="AD68" i="18" s="1"/>
  <c r="AD69" i="18" s="1"/>
  <c r="AD70" i="18" s="1"/>
  <c r="AD71" i="18" s="1"/>
  <c r="AD72" i="18" s="1"/>
  <c r="AD73" i="18" s="1"/>
  <c r="AD74" i="18" s="1"/>
  <c r="AD75" i="18" s="1"/>
  <c r="AD76" i="18" s="1"/>
  <c r="AD77" i="18" s="1"/>
  <c r="AD78" i="18" s="1"/>
  <c r="AD79" i="18" s="1"/>
  <c r="AD80" i="18" s="1"/>
  <c r="AD81" i="18" s="1"/>
  <c r="AD82" i="18" s="1"/>
  <c r="AD83" i="18" s="1"/>
  <c r="AD84" i="18" s="1"/>
  <c r="AD85" i="18" s="1"/>
  <c r="AD86" i="18" s="1"/>
  <c r="AD87" i="18" s="1"/>
  <c r="AD88" i="18" s="1"/>
  <c r="AD89" i="18" s="1"/>
  <c r="AD90" i="18" s="1"/>
  <c r="AD91" i="18" s="1"/>
  <c r="AD92" i="18" s="1"/>
  <c r="AD93" i="18" s="1"/>
  <c r="AD94" i="18" s="1"/>
  <c r="AD95" i="18" s="1"/>
  <c r="AD96" i="18" s="1"/>
  <c r="AD97" i="18" s="1"/>
  <c r="AD98" i="18" s="1"/>
  <c r="AD99" i="18" s="1"/>
  <c r="AD100" i="18" s="1"/>
  <c r="AD101" i="18" s="1"/>
  <c r="AD102" i="18" s="1"/>
  <c r="AD103" i="18" s="1"/>
  <c r="AD104" i="18" s="1"/>
  <c r="AD105" i="18" s="1"/>
  <c r="AD106" i="18" s="1"/>
  <c r="AD107" i="18" s="1"/>
  <c r="AD108" i="18" s="1"/>
  <c r="AD109" i="18" s="1"/>
  <c r="AD110" i="18" s="1"/>
  <c r="AD111" i="18" s="1"/>
  <c r="AD112" i="18" s="1"/>
  <c r="AD113" i="18" s="1"/>
  <c r="AD114" i="18" s="1"/>
  <c r="AD115" i="18" s="1"/>
  <c r="AD116" i="18" s="1"/>
  <c r="AD117" i="18" s="1"/>
  <c r="AD118" i="18" s="1"/>
  <c r="AD119" i="18" s="1"/>
  <c r="AD120" i="18" s="1"/>
  <c r="AD121" i="18" s="1"/>
  <c r="AD122" i="18" s="1"/>
  <c r="AD123" i="18" s="1"/>
  <c r="AD124" i="18" s="1"/>
  <c r="AD125" i="18" s="1"/>
  <c r="AD126" i="18" s="1"/>
  <c r="AD127" i="18" s="1"/>
  <c r="AD128" i="18" s="1"/>
  <c r="AD129" i="18" s="1"/>
  <c r="AD130" i="18" s="1"/>
  <c r="AD131" i="18" s="1"/>
  <c r="AD132" i="18" s="1"/>
  <c r="AD133" i="18" s="1"/>
  <c r="AD134" i="18" s="1"/>
  <c r="AD135" i="18" s="1"/>
  <c r="AD136" i="18" s="1"/>
  <c r="AD137" i="18" s="1"/>
  <c r="AD138" i="18" s="1"/>
  <c r="AD139" i="18" s="1"/>
  <c r="AD140" i="18" s="1"/>
  <c r="AD141" i="18" s="1"/>
  <c r="AD142" i="18" s="1"/>
  <c r="AD143" i="18" s="1"/>
  <c r="AD144" i="18" s="1"/>
  <c r="AD145" i="18" s="1"/>
  <c r="AD146" i="18" s="1"/>
  <c r="AD147" i="18" s="1"/>
  <c r="AD148" i="18" s="1"/>
  <c r="AD149" i="18" s="1"/>
  <c r="AD150" i="18" s="1"/>
  <c r="AD151" i="18" s="1"/>
  <c r="AD152" i="18" s="1"/>
  <c r="AD153" i="18" s="1"/>
  <c r="AD154" i="18" s="1"/>
  <c r="AD155" i="18" s="1"/>
  <c r="AD156" i="18" s="1"/>
  <c r="AD157" i="18" s="1"/>
  <c r="AD158" i="18" s="1"/>
  <c r="AD159" i="18" s="1"/>
  <c r="AD160" i="18" s="1"/>
  <c r="AD161" i="18" s="1"/>
  <c r="AD162" i="18" s="1"/>
  <c r="AD163" i="18" s="1"/>
  <c r="AD164" i="18" s="1"/>
  <c r="AD165" i="18" s="1"/>
  <c r="AD166" i="18" s="1"/>
  <c r="AD167" i="18" s="1"/>
  <c r="AD168" i="18" s="1"/>
  <c r="AD169" i="18" s="1"/>
  <c r="AD170" i="18" s="1"/>
  <c r="AD171" i="18" s="1"/>
  <c r="AD172" i="18" s="1"/>
  <c r="AD173" i="18" s="1"/>
  <c r="AD174" i="18" s="1"/>
  <c r="AD175" i="18" s="1"/>
  <c r="AD176" i="18" s="1"/>
  <c r="AD177" i="18" s="1"/>
  <c r="AD178" i="18" s="1"/>
  <c r="AD179" i="18" s="1"/>
  <c r="AD180" i="18" s="1"/>
  <c r="AD181" i="18" s="1"/>
  <c r="AD182" i="18" s="1"/>
  <c r="AD183" i="18" s="1"/>
  <c r="AD184" i="18" s="1"/>
  <c r="AD185" i="18" s="1"/>
  <c r="P72" i="13"/>
  <c r="P71" i="13"/>
  <c r="P70" i="13"/>
  <c r="P69" i="13"/>
  <c r="P67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Q64" i="13" s="1"/>
  <c r="O65" i="13"/>
  <c r="O66" i="13"/>
  <c r="O67" i="13"/>
  <c r="O69" i="13"/>
  <c r="O70" i="13"/>
  <c r="O71" i="13"/>
  <c r="O72" i="13"/>
  <c r="O16" i="13"/>
  <c r="D8" i="13"/>
  <c r="Q28" i="13" l="1"/>
  <c r="Q27" i="13"/>
  <c r="Q32" i="13"/>
  <c r="Q17" i="13"/>
  <c r="Q26" i="13"/>
  <c r="Q41" i="13"/>
  <c r="Q20" i="13"/>
  <c r="Q49" i="13"/>
  <c r="Q29" i="13"/>
  <c r="Q55" i="13"/>
  <c r="Q72" i="13"/>
  <c r="Q42" i="13"/>
  <c r="Q56" i="13"/>
  <c r="Q47" i="13"/>
  <c r="Q61" i="13"/>
  <c r="Q43" i="13"/>
  <c r="Q63" i="13"/>
  <c r="Q66" i="13"/>
  <c r="Q51" i="13"/>
  <c r="Q67" i="13"/>
  <c r="Q34" i="13"/>
  <c r="Q19" i="13"/>
  <c r="Q59" i="13"/>
  <c r="Q44" i="13"/>
  <c r="Q45" i="13"/>
  <c r="Q37" i="13"/>
  <c r="Q30" i="13"/>
  <c r="Q23" i="13"/>
  <c r="Q58" i="13"/>
  <c r="Q36" i="13"/>
  <c r="Q22" i="13"/>
  <c r="Q57" i="13"/>
  <c r="Q16" i="13"/>
  <c r="Q65" i="13"/>
  <c r="Q50" i="13"/>
  <c r="Q35" i="13"/>
  <c r="Q21" i="13"/>
  <c r="Q48" i="13"/>
  <c r="Q24" i="13"/>
  <c r="Q38" i="13"/>
  <c r="Q52" i="13"/>
  <c r="Q69" i="13"/>
  <c r="Q39" i="13"/>
  <c r="Q53" i="13"/>
  <c r="Q70" i="13"/>
  <c r="Q62" i="13"/>
  <c r="Q25" i="13"/>
  <c r="Q18" i="13"/>
  <c r="Q33" i="13"/>
  <c r="Q40" i="13"/>
  <c r="Q54" i="13"/>
  <c r="Q71" i="13"/>
  <c r="Q31" i="13"/>
  <c r="Q46" i="13"/>
  <c r="Q60" i="13"/>
  <c r="AD4" i="17" l="1"/>
  <c r="AD5" i="17" s="1"/>
  <c r="AD6" i="17" s="1"/>
  <c r="AD7" i="17" s="1"/>
  <c r="AD8" i="17" s="1"/>
  <c r="AD9" i="17" s="1"/>
  <c r="AD10" i="17" s="1"/>
  <c r="AD11" i="17" s="1"/>
  <c r="AD12" i="17" s="1"/>
  <c r="AD13" i="17" s="1"/>
  <c r="AD14" i="17" s="1"/>
  <c r="AD15" i="17" s="1"/>
  <c r="AD16" i="17" s="1"/>
  <c r="AD17" i="17" s="1"/>
  <c r="AD18" i="17" s="1"/>
  <c r="AD19" i="17" s="1"/>
  <c r="AD20" i="17" s="1"/>
  <c r="AD21" i="17" s="1"/>
  <c r="AD22" i="17" s="1"/>
  <c r="AD23" i="17" s="1"/>
  <c r="AD24" i="17" s="1"/>
  <c r="AD25" i="17" s="1"/>
  <c r="AD26" i="17" s="1"/>
  <c r="AD27" i="17" s="1"/>
  <c r="AD28" i="17" s="1"/>
  <c r="AD29" i="17" s="1"/>
  <c r="AD30" i="17" s="1"/>
  <c r="AD31" i="17" s="1"/>
  <c r="AD32" i="17" s="1"/>
  <c r="AD33" i="17" s="1"/>
  <c r="AD34" i="17" s="1"/>
  <c r="AD35" i="17" s="1"/>
  <c r="AD36" i="17" s="1"/>
  <c r="AD37" i="17" s="1"/>
  <c r="AD38" i="17" s="1"/>
  <c r="AD39" i="17" s="1"/>
  <c r="AD40" i="17" s="1"/>
  <c r="AD41" i="17" s="1"/>
  <c r="AD42" i="17" s="1"/>
  <c r="AD43" i="17" s="1"/>
  <c r="AD44" i="17" s="1"/>
  <c r="AD45" i="17" s="1"/>
  <c r="AD46" i="17" s="1"/>
  <c r="AD47" i="17" s="1"/>
  <c r="AD48" i="17" s="1"/>
  <c r="AD49" i="17" s="1"/>
  <c r="AD50" i="17" s="1"/>
  <c r="AD51" i="17" s="1"/>
  <c r="AD52" i="17" s="1"/>
  <c r="AD53" i="17" s="1"/>
  <c r="AD54" i="17" s="1"/>
  <c r="AD55" i="17" s="1"/>
  <c r="AD56" i="17" s="1"/>
  <c r="AD57" i="17" s="1"/>
  <c r="AD58" i="17" s="1"/>
  <c r="AD59" i="17" s="1"/>
  <c r="AD60" i="17" s="1"/>
  <c r="AD61" i="17" s="1"/>
  <c r="AD62" i="17" s="1"/>
  <c r="AD63" i="17" s="1"/>
  <c r="AD64" i="17" s="1"/>
  <c r="AD65" i="17" s="1"/>
  <c r="AD66" i="17" s="1"/>
  <c r="AD67" i="17" s="1"/>
  <c r="AD68" i="17" s="1"/>
  <c r="AD69" i="17" s="1"/>
  <c r="AD70" i="17" s="1"/>
  <c r="AD71" i="17" s="1"/>
  <c r="AD72" i="17" s="1"/>
  <c r="AD73" i="17" s="1"/>
  <c r="AD74" i="17" s="1"/>
  <c r="AD75" i="17" s="1"/>
  <c r="AD76" i="17" s="1"/>
  <c r="AD77" i="17" s="1"/>
  <c r="AD78" i="17" s="1"/>
  <c r="AD79" i="17" s="1"/>
  <c r="AD80" i="17" s="1"/>
  <c r="AD81" i="17" s="1"/>
  <c r="AD82" i="17" s="1"/>
  <c r="AD83" i="17" s="1"/>
  <c r="AD84" i="17" s="1"/>
  <c r="AD85" i="17" s="1"/>
  <c r="AD86" i="17" s="1"/>
  <c r="AD87" i="17" s="1"/>
  <c r="AD88" i="17" s="1"/>
  <c r="AD89" i="17" s="1"/>
  <c r="AD90" i="17" s="1"/>
  <c r="AD91" i="17" s="1"/>
  <c r="AD92" i="17" s="1"/>
  <c r="AD93" i="17" s="1"/>
  <c r="AD94" i="17" s="1"/>
  <c r="AD95" i="17" s="1"/>
  <c r="AD96" i="17" s="1"/>
  <c r="AD97" i="17" s="1"/>
  <c r="AD98" i="17" s="1"/>
  <c r="AD99" i="17" s="1"/>
  <c r="AD100" i="17" s="1"/>
  <c r="AD101" i="17" s="1"/>
  <c r="AD102" i="17" s="1"/>
  <c r="AD103" i="17" s="1"/>
  <c r="AD104" i="17" s="1"/>
  <c r="AD105" i="17" s="1"/>
  <c r="AD106" i="17" s="1"/>
  <c r="AD107" i="17" s="1"/>
  <c r="AD108" i="17" s="1"/>
  <c r="AD109" i="17" s="1"/>
  <c r="AD110" i="17" s="1"/>
  <c r="AD111" i="17" s="1"/>
  <c r="AD112" i="17" s="1"/>
  <c r="AD113" i="17" s="1"/>
  <c r="AD114" i="17" s="1"/>
  <c r="AD115" i="17" s="1"/>
  <c r="AD116" i="17" s="1"/>
  <c r="AD117" i="17" s="1"/>
  <c r="AD118" i="17" s="1"/>
  <c r="AD119" i="17" s="1"/>
  <c r="AD120" i="17" s="1"/>
  <c r="AD121" i="17" s="1"/>
  <c r="AD122" i="17" s="1"/>
  <c r="AD123" i="17" s="1"/>
  <c r="AD124" i="17" s="1"/>
  <c r="AD125" i="17" s="1"/>
  <c r="AD126" i="17" s="1"/>
  <c r="AD127" i="17" s="1"/>
  <c r="AD128" i="17" s="1"/>
  <c r="AD129" i="17" s="1"/>
  <c r="AD130" i="17" s="1"/>
  <c r="AD131" i="17" s="1"/>
  <c r="AD132" i="17" s="1"/>
  <c r="AD133" i="17" s="1"/>
  <c r="AD134" i="17" s="1"/>
  <c r="AD135" i="17" s="1"/>
  <c r="AD136" i="17" s="1"/>
  <c r="AD137" i="17" s="1"/>
  <c r="AD138" i="17" s="1"/>
  <c r="AD139" i="17" s="1"/>
  <c r="AD140" i="17" s="1"/>
  <c r="AD141" i="17" s="1"/>
  <c r="AD142" i="17" s="1"/>
  <c r="AD143" i="17" s="1"/>
  <c r="AD144" i="17" s="1"/>
  <c r="AD145" i="17" s="1"/>
  <c r="AD146" i="17" s="1"/>
  <c r="AD147" i="17" s="1"/>
  <c r="AD148" i="17" s="1"/>
  <c r="AD149" i="17" s="1"/>
  <c r="AD150" i="17" s="1"/>
  <c r="AD151" i="17" s="1"/>
  <c r="AD152" i="17" s="1"/>
  <c r="AD153" i="17" s="1"/>
  <c r="AD154" i="17" s="1"/>
  <c r="AD155" i="17" s="1"/>
  <c r="AD156" i="17" s="1"/>
  <c r="AD157" i="17" s="1"/>
  <c r="AD158" i="17" s="1"/>
  <c r="AD159" i="17" s="1"/>
  <c r="AD160" i="17" s="1"/>
  <c r="AD161" i="17" s="1"/>
  <c r="AD162" i="17" s="1"/>
  <c r="AD163" i="17" s="1"/>
  <c r="AD164" i="17" s="1"/>
  <c r="AD165" i="17" s="1"/>
  <c r="AD166" i="17" s="1"/>
  <c r="AD167" i="17" s="1"/>
  <c r="AD168" i="17" s="1"/>
  <c r="AD169" i="17" s="1"/>
  <c r="AD170" i="17" s="1"/>
  <c r="AD171" i="17" s="1"/>
  <c r="AD172" i="17" s="1"/>
  <c r="AD173" i="17" s="1"/>
  <c r="AD174" i="17" s="1"/>
  <c r="AD175" i="17" s="1"/>
  <c r="AD176" i="17" s="1"/>
  <c r="AD177" i="17" s="1"/>
  <c r="AD178" i="17" s="1"/>
  <c r="AD179" i="17" s="1"/>
  <c r="AD180" i="17" s="1"/>
  <c r="AD181" i="17" s="1"/>
  <c r="AD182" i="17" s="1"/>
  <c r="AD183" i="17" s="1"/>
  <c r="AD184" i="17" s="1"/>
  <c r="AD185" i="17" s="1"/>
  <c r="K69" i="11" l="1"/>
  <c r="K62" i="11"/>
  <c r="K193" i="11"/>
  <c r="K186" i="11"/>
  <c r="J25" i="11"/>
  <c r="A39" i="15"/>
  <c r="L15" i="13" l="1"/>
  <c r="AC4" i="18" s="1"/>
  <c r="AE4" i="18" s="1"/>
  <c r="AC4" i="17" l="1"/>
  <c r="AE4" i="17" s="1"/>
  <c r="K95" i="11"/>
  <c r="K87" i="11"/>
  <c r="K77" i="11"/>
  <c r="J138" i="11" l="1"/>
  <c r="J137" i="11"/>
  <c r="I118" i="11"/>
  <c r="H118" i="11"/>
  <c r="H123" i="11" l="1"/>
  <c r="H114" i="11" l="1"/>
  <c r="H102" i="11" l="1"/>
  <c r="D171" i="11"/>
  <c r="D166" i="11"/>
  <c r="D150" i="11"/>
  <c r="D143" i="11"/>
  <c r="D126" i="11"/>
  <c r="D119" i="11"/>
  <c r="I100" i="11"/>
  <c r="H100" i="11" l="1"/>
  <c r="H99" i="11"/>
  <c r="H98" i="11"/>
  <c r="H97" i="11"/>
  <c r="A34" i="15"/>
  <c r="A33" i="15"/>
  <c r="A28" i="15"/>
  <c r="A29" i="15" s="1"/>
  <c r="A20" i="15"/>
  <c r="A13" i="15"/>
  <c r="A14" i="15" s="1"/>
  <c r="E1" i="11" l="1"/>
  <c r="F1" i="11"/>
  <c r="D10" i="13" l="1"/>
  <c r="K27" i="13" s="1"/>
  <c r="A10" i="15"/>
  <c r="K68" i="13" l="1"/>
  <c r="K32" i="13"/>
  <c r="K22" i="13"/>
  <c r="K24" i="13"/>
  <c r="K28" i="13"/>
  <c r="K21" i="13"/>
  <c r="K25" i="13"/>
  <c r="K31" i="13"/>
  <c r="K30" i="13"/>
  <c r="K26" i="13"/>
  <c r="K23" i="13"/>
  <c r="K33" i="13"/>
  <c r="K29" i="13"/>
  <c r="K47" i="13"/>
  <c r="K38" i="13"/>
  <c r="K51" i="13"/>
  <c r="K35" i="13"/>
  <c r="K48" i="13"/>
  <c r="K63" i="13"/>
  <c r="K61" i="13"/>
  <c r="K67" i="13"/>
  <c r="K56" i="13"/>
  <c r="K20" i="13"/>
  <c r="K34" i="13"/>
  <c r="K45" i="13"/>
  <c r="K49" i="13"/>
  <c r="K39" i="13"/>
  <c r="K40" i="13"/>
  <c r="K16" i="13"/>
  <c r="K55" i="13"/>
  <c r="K18" i="13"/>
  <c r="K19" i="13"/>
  <c r="K44" i="13"/>
  <c r="K46" i="13"/>
  <c r="K69" i="13"/>
  <c r="K60" i="13"/>
  <c r="K59" i="13"/>
  <c r="K52" i="13"/>
  <c r="K50" i="13"/>
  <c r="K62" i="13"/>
  <c r="K57" i="13"/>
  <c r="K70" i="13"/>
  <c r="K64" i="13"/>
  <c r="K37" i="13"/>
  <c r="K36" i="13"/>
  <c r="K41" i="13"/>
  <c r="K65" i="13"/>
  <c r="K58" i="13"/>
  <c r="K71" i="13"/>
  <c r="K72" i="13"/>
  <c r="K17" i="13"/>
  <c r="K42" i="13"/>
  <c r="K43" i="13"/>
  <c r="K54" i="13"/>
  <c r="K66" i="13"/>
  <c r="K53" i="13"/>
  <c r="A11" i="15"/>
  <c r="A22" i="15"/>
  <c r="H11" i="11"/>
  <c r="G11" i="11"/>
  <c r="F11" i="11"/>
  <c r="E11" i="11"/>
  <c r="A66" i="11" s="1"/>
  <c r="A192" i="11" l="1"/>
  <c r="A185" i="11"/>
  <c r="A177" i="11"/>
  <c r="A191" i="11"/>
  <c r="A184" i="11"/>
  <c r="A176" i="11"/>
  <c r="A197" i="11"/>
  <c r="A190" i="11"/>
  <c r="A183" i="11"/>
  <c r="A175" i="11"/>
  <c r="A189" i="11"/>
  <c r="A182" i="11"/>
  <c r="A174" i="11"/>
  <c r="A195" i="11"/>
  <c r="A188" i="11"/>
  <c r="A181" i="11"/>
  <c r="A173" i="11"/>
  <c r="A194" i="11"/>
  <c r="A187" i="11"/>
  <c r="A180" i="11"/>
  <c r="A179" i="11"/>
  <c r="A172" i="11"/>
  <c r="A193" i="11"/>
  <c r="A186" i="11"/>
  <c r="A196" i="11"/>
  <c r="A178" i="11"/>
  <c r="A42" i="11"/>
  <c r="A48" i="11"/>
  <c r="A28" i="11"/>
  <c r="A30" i="11"/>
  <c r="A26" i="11"/>
  <c r="A27" i="11"/>
  <c r="A24" i="11"/>
  <c r="A25" i="11"/>
  <c r="A22" i="11"/>
  <c r="A170" i="11"/>
  <c r="A162" i="11"/>
  <c r="A154" i="11"/>
  <c r="A167" i="11"/>
  <c r="A169" i="11"/>
  <c r="A161" i="11"/>
  <c r="A153" i="11"/>
  <c r="A163" i="11"/>
  <c r="A168" i="11"/>
  <c r="A160" i="11"/>
  <c r="A159" i="11"/>
  <c r="A166" i="11"/>
  <c r="A158" i="11"/>
  <c r="A156" i="11"/>
  <c r="A155" i="11"/>
  <c r="A165" i="11"/>
  <c r="A157" i="11"/>
  <c r="A164" i="11"/>
  <c r="A171" i="11"/>
  <c r="A17" i="11"/>
  <c r="A39" i="11"/>
  <c r="A53" i="11"/>
  <c r="A61" i="11"/>
  <c r="A68" i="11"/>
  <c r="A76" i="11"/>
  <c r="A84" i="11"/>
  <c r="A92" i="11"/>
  <c r="A100" i="11"/>
  <c r="A108" i="11"/>
  <c r="A116" i="11"/>
  <c r="A124" i="11"/>
  <c r="A132" i="11"/>
  <c r="A140" i="11"/>
  <c r="A148" i="11"/>
  <c r="A33" i="11"/>
  <c r="A70" i="11"/>
  <c r="A94" i="11"/>
  <c r="A110" i="11"/>
  <c r="A134" i="11"/>
  <c r="A150" i="11"/>
  <c r="A34" i="11"/>
  <c r="A63" i="11"/>
  <c r="A87" i="11"/>
  <c r="A103" i="11"/>
  <c r="A119" i="11"/>
  <c r="A135" i="11"/>
  <c r="A151" i="11"/>
  <c r="A90" i="11"/>
  <c r="A122" i="11"/>
  <c r="A38" i="11"/>
  <c r="A60" i="11"/>
  <c r="A83" i="11"/>
  <c r="A107" i="11"/>
  <c r="A131" i="11"/>
  <c r="A147" i="11"/>
  <c r="A18" i="11"/>
  <c r="A32" i="11"/>
  <c r="A40" i="11"/>
  <c r="A45" i="11"/>
  <c r="A54" i="11"/>
  <c r="A62" i="11"/>
  <c r="A69" i="11"/>
  <c r="A77" i="11"/>
  <c r="A85" i="11"/>
  <c r="A93" i="11"/>
  <c r="A101" i="11"/>
  <c r="A109" i="11"/>
  <c r="A117" i="11"/>
  <c r="A125" i="11"/>
  <c r="A133" i="11"/>
  <c r="A141" i="11"/>
  <c r="A149" i="11"/>
  <c r="A19" i="11"/>
  <c r="A41" i="11"/>
  <c r="A47" i="11"/>
  <c r="A55" i="11"/>
  <c r="A78" i="11"/>
  <c r="A86" i="11"/>
  <c r="A102" i="11"/>
  <c r="A118" i="11"/>
  <c r="A126" i="11"/>
  <c r="A142" i="11"/>
  <c r="A20" i="11"/>
  <c r="A49" i="11"/>
  <c r="A56" i="11"/>
  <c r="A71" i="11"/>
  <c r="A79" i="11"/>
  <c r="A95" i="11"/>
  <c r="A111" i="11"/>
  <c r="A127" i="11"/>
  <c r="A143" i="11"/>
  <c r="A74" i="11"/>
  <c r="A98" i="11"/>
  <c r="A114" i="11"/>
  <c r="A138" i="11"/>
  <c r="A16" i="11"/>
  <c r="A46" i="11"/>
  <c r="A67" i="11"/>
  <c r="A91" i="11"/>
  <c r="A123" i="11"/>
  <c r="A21" i="11"/>
  <c r="A35" i="11"/>
  <c r="A43" i="11"/>
  <c r="A57" i="11"/>
  <c r="A64" i="11"/>
  <c r="A72" i="11"/>
  <c r="A80" i="11"/>
  <c r="A88" i="11"/>
  <c r="A96" i="11"/>
  <c r="A104" i="11"/>
  <c r="A112" i="11"/>
  <c r="A120" i="11"/>
  <c r="A128" i="11"/>
  <c r="A136" i="11"/>
  <c r="A144" i="11"/>
  <c r="A152" i="11"/>
  <c r="A29" i="11"/>
  <c r="A36" i="11"/>
  <c r="A50" i="11"/>
  <c r="A58" i="11"/>
  <c r="A65" i="11"/>
  <c r="A73" i="11"/>
  <c r="A81" i="11"/>
  <c r="A89" i="11"/>
  <c r="A97" i="11"/>
  <c r="A105" i="11"/>
  <c r="A113" i="11"/>
  <c r="A121" i="11"/>
  <c r="A129" i="11"/>
  <c r="A137" i="11"/>
  <c r="A145" i="11"/>
  <c r="A15" i="11"/>
  <c r="A23" i="11"/>
  <c r="A37" i="11"/>
  <c r="A44" i="11"/>
  <c r="A51" i="11"/>
  <c r="A59" i="11"/>
  <c r="A82" i="11"/>
  <c r="A106" i="11"/>
  <c r="A130" i="11"/>
  <c r="A146" i="11"/>
  <c r="A31" i="11"/>
  <c r="A52" i="11"/>
  <c r="A75" i="11"/>
  <c r="A99" i="11"/>
  <c r="A115" i="11"/>
  <c r="A139" i="11"/>
  <c r="L16" i="13"/>
  <c r="M12" i="13"/>
  <c r="A23" i="15"/>
  <c r="C23" i="15"/>
  <c r="A14" i="11"/>
  <c r="AC5" i="17" l="1"/>
  <c r="AE5" i="17" s="1"/>
  <c r="AC5" i="18"/>
  <c r="AE5" i="18" s="1"/>
  <c r="C15" i="1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l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C56" i="11" s="1"/>
  <c r="C57" i="11" l="1"/>
  <c r="C58" i="11" s="1"/>
  <c r="C59" i="11" s="1"/>
  <c r="C60" i="11" s="1"/>
  <c r="C61" i="11" s="1"/>
  <c r="C62" i="11" l="1"/>
  <c r="C63" i="11" s="1"/>
  <c r="C64" i="11" s="1"/>
  <c r="C65" i="11" l="1"/>
  <c r="C67" i="11" s="1"/>
  <c r="C68" i="11" s="1"/>
  <c r="C69" i="11" s="1"/>
  <c r="C70" i="11" s="1"/>
  <c r="C71" i="11" s="1"/>
  <c r="C72" i="11" s="1"/>
  <c r="C73" i="11" s="1"/>
  <c r="C74" i="11" s="1"/>
  <c r="C75" i="11" s="1"/>
  <c r="C76" i="11" s="1"/>
  <c r="C77" i="11" s="1"/>
  <c r="C78" i="11" s="1"/>
  <c r="C79" i="11" s="1"/>
  <c r="C80" i="11" s="1"/>
  <c r="C66" i="11"/>
  <c r="C81" i="11"/>
  <c r="C82" i="11" s="1"/>
  <c r="C83" i="11" s="1"/>
  <c r="C84" i="11" s="1"/>
  <c r="C85" i="11" s="1"/>
  <c r="C86" i="11" s="1"/>
  <c r="C87" i="11" s="1"/>
  <c r="C88" i="11" s="1"/>
  <c r="C89" i="11" s="1"/>
  <c r="C90" i="11" s="1"/>
  <c r="C91" i="11" s="1"/>
  <c r="C92" i="11" s="1"/>
  <c r="C93" i="11" s="1"/>
  <c r="C94" i="11" s="1"/>
  <c r="C95" i="11" s="1"/>
  <c r="C96" i="11" s="1"/>
  <c r="C97" i="11" s="1"/>
  <c r="C98" i="11" s="1"/>
  <c r="C99" i="11" s="1"/>
  <c r="C100" i="11" s="1"/>
  <c r="C101" i="11" s="1"/>
  <c r="C102" i="11" s="1"/>
  <c r="C103" i="11" s="1"/>
  <c r="C104" i="11" s="1"/>
  <c r="C105" i="11" s="1"/>
  <c r="C106" i="11" s="1"/>
  <c r="C107" i="11" s="1"/>
  <c r="C108" i="11" s="1"/>
  <c r="C109" i="11" s="1"/>
  <c r="C110" i="11" s="1"/>
  <c r="C111" i="11" s="1"/>
  <c r="C112" i="11" s="1"/>
  <c r="C113" i="11" s="1"/>
  <c r="C114" i="11" s="1"/>
  <c r="C115" i="11" s="1"/>
  <c r="C116" i="11" s="1"/>
  <c r="C117" i="11" s="1"/>
  <c r="C118" i="11" s="1"/>
  <c r="C119" i="11" s="1"/>
  <c r="C120" i="11" s="1"/>
  <c r="C121" i="11" s="1"/>
  <c r="C122" i="11" s="1"/>
  <c r="C123" i="11" s="1"/>
  <c r="C124" i="11" s="1"/>
  <c r="C125" i="11" s="1"/>
  <c r="C126" i="11" s="1"/>
  <c r="C127" i="11" s="1"/>
  <c r="C128" i="11" s="1"/>
  <c r="C129" i="11" s="1"/>
  <c r="C130" i="11" s="1"/>
  <c r="C131" i="11" s="1"/>
  <c r="C132" i="11" s="1"/>
  <c r="C133" i="11" s="1"/>
  <c r="C134" i="11" s="1"/>
  <c r="C135" i="11" s="1"/>
  <c r="C136" i="11" s="1"/>
  <c r="C137" i="11" s="1"/>
  <c r="C138" i="11" s="1"/>
  <c r="C139" i="11" s="1"/>
  <c r="C140" i="11" s="1"/>
  <c r="C141" i="11" s="1"/>
  <c r="C142" i="11" s="1"/>
  <c r="C143" i="11" s="1"/>
  <c r="C144" i="11" s="1"/>
  <c r="C145" i="11" s="1"/>
  <c r="C146" i="11" s="1"/>
  <c r="C147" i="11" s="1"/>
  <c r="C148" i="11" s="1"/>
  <c r="C149" i="11" s="1"/>
  <c r="C150" i="11" s="1"/>
  <c r="C151" i="11" s="1"/>
  <c r="C152" i="11" s="1"/>
  <c r="C153" i="11" s="1"/>
  <c r="C154" i="11" s="1"/>
  <c r="C155" i="11" s="1"/>
  <c r="C156" i="11" s="1"/>
  <c r="C157" i="11" s="1"/>
  <c r="C158" i="11" s="1"/>
  <c r="C159" i="11" s="1"/>
  <c r="C160" i="11" s="1"/>
  <c r="C161" i="11" s="1"/>
  <c r="C162" i="11" s="1"/>
  <c r="C163" i="11" s="1"/>
  <c r="C164" i="11" s="1"/>
  <c r="C165" i="11" s="1"/>
  <c r="C166" i="11" s="1"/>
  <c r="C167" i="11" s="1"/>
  <c r="C168" i="11" s="1"/>
  <c r="C169" i="11" s="1"/>
  <c r="C170" i="11" s="1"/>
  <c r="C171" i="11" s="1"/>
  <c r="C172" i="11" s="1"/>
  <c r="C173" i="11" s="1"/>
  <c r="C174" i="11" s="1"/>
  <c r="C175" i="11" s="1"/>
  <c r="C176" i="11" s="1"/>
  <c r="C177" i="11" s="1"/>
  <c r="C178" i="11" s="1"/>
  <c r="C179" i="11" s="1"/>
  <c r="C180" i="11" s="1"/>
  <c r="C181" i="11" s="1"/>
  <c r="C182" i="11" s="1"/>
  <c r="C183" i="11" s="1"/>
  <c r="C184" i="11" s="1"/>
  <c r="C185" i="11" s="1"/>
  <c r="C186" i="11" s="1"/>
  <c r="C187" i="11" s="1"/>
  <c r="C188" i="11" s="1"/>
  <c r="C189" i="11" s="1"/>
  <c r="C190" i="11" s="1"/>
  <c r="C191" i="11" s="1"/>
  <c r="C192" i="11" s="1"/>
  <c r="C193" i="11" s="1"/>
  <c r="C194" i="11" s="1"/>
  <c r="C195" i="11" s="1"/>
  <c r="C196" i="11" s="1"/>
  <c r="C197" i="11" s="1"/>
  <c r="L17" i="13" l="1"/>
  <c r="AC6" i="17" l="1"/>
  <c r="AE6" i="17" s="1"/>
  <c r="AC6" i="18"/>
  <c r="AE6" i="18" s="1"/>
  <c r="L18" i="13"/>
  <c r="AC7" i="17" l="1"/>
  <c r="AE7" i="17" s="1"/>
  <c r="AC7" i="18"/>
  <c r="AE7" i="18" s="1"/>
  <c r="L19" i="13"/>
  <c r="AC8" i="17" l="1"/>
  <c r="AE8" i="17" s="1"/>
  <c r="AC8" i="18"/>
  <c r="AE8" i="18" s="1"/>
  <c r="L20" i="13"/>
  <c r="AC9" i="17" l="1"/>
  <c r="AE9" i="17" s="1"/>
  <c r="AC9" i="18"/>
  <c r="AE9" i="18" s="1"/>
  <c r="L21" i="13"/>
  <c r="AC10" i="17" l="1"/>
  <c r="AE10" i="17" s="1"/>
  <c r="AC10" i="18"/>
  <c r="AE10" i="18" s="1"/>
  <c r="L22" i="13"/>
  <c r="AC11" i="17" l="1"/>
  <c r="AE11" i="17" s="1"/>
  <c r="AC11" i="18"/>
  <c r="AE11" i="18" s="1"/>
  <c r="L23" i="13"/>
  <c r="AC12" i="17" l="1"/>
  <c r="AE12" i="17" s="1"/>
  <c r="AC12" i="18"/>
  <c r="AE12" i="18" s="1"/>
  <c r="L24" i="13"/>
  <c r="L25" i="13" s="1"/>
  <c r="AC13" i="17" l="1"/>
  <c r="AE13" i="17" s="1"/>
  <c r="AC13" i="18"/>
  <c r="AE13" i="18" s="1"/>
  <c r="AC14" i="17" l="1"/>
  <c r="AE14" i="17" s="1"/>
  <c r="AC14" i="18"/>
  <c r="AE14" i="18" s="1"/>
  <c r="AC15" i="17" l="1"/>
  <c r="AE15" i="17" s="1"/>
  <c r="AC15" i="18"/>
  <c r="AE15" i="18" s="1"/>
  <c r="L26" i="13"/>
  <c r="AC16" i="17" l="1"/>
  <c r="AE16" i="17" s="1"/>
  <c r="AC16" i="18"/>
  <c r="AE16" i="18" s="1"/>
  <c r="L27" i="13"/>
  <c r="AC17" i="17" l="1"/>
  <c r="AE17" i="17" s="1"/>
  <c r="AC17" i="18"/>
  <c r="AE17" i="18" s="1"/>
  <c r="L28" i="13"/>
  <c r="AC18" i="17" l="1"/>
  <c r="AE18" i="17" s="1"/>
  <c r="AC18" i="18"/>
  <c r="AE18" i="18" s="1"/>
  <c r="L29" i="13"/>
  <c r="AC19" i="17" l="1"/>
  <c r="AE19" i="17" s="1"/>
  <c r="AC19" i="18"/>
  <c r="AE19" i="18" s="1"/>
  <c r="L30" i="13"/>
  <c r="AC20" i="17" l="1"/>
  <c r="AE20" i="17" s="1"/>
  <c r="AC20" i="18"/>
  <c r="AE20" i="18" s="1"/>
  <c r="L31" i="13"/>
  <c r="AC21" i="17" l="1"/>
  <c r="AE21" i="17" s="1"/>
  <c r="AC21" i="18"/>
  <c r="AE21" i="18" s="1"/>
  <c r="L32" i="13"/>
  <c r="AC22" i="17" l="1"/>
  <c r="AE22" i="17" s="1"/>
  <c r="AC22" i="18"/>
  <c r="AE22" i="18" s="1"/>
  <c r="L33" i="13"/>
  <c r="L34" i="13" s="1"/>
  <c r="AC23" i="17" l="1"/>
  <c r="AE23" i="17" s="1"/>
  <c r="AC23" i="18"/>
  <c r="AE23" i="18" s="1"/>
  <c r="AC24" i="17" l="1"/>
  <c r="AE24" i="17" s="1"/>
  <c r="AC24" i="18"/>
  <c r="AE24" i="18" s="1"/>
  <c r="AC25" i="17" l="1"/>
  <c r="AE25" i="17" s="1"/>
  <c r="AC25" i="18"/>
  <c r="AE25" i="18" s="1"/>
  <c r="L35" i="13"/>
  <c r="AC26" i="17" l="1"/>
  <c r="AE26" i="17" s="1"/>
  <c r="AC26" i="18"/>
  <c r="AE26" i="18" s="1"/>
  <c r="L36" i="13"/>
  <c r="AC27" i="17" l="1"/>
  <c r="AE27" i="17" s="1"/>
  <c r="AC27" i="18"/>
  <c r="AE27" i="18" s="1"/>
  <c r="L37" i="13"/>
  <c r="AC28" i="17" l="1"/>
  <c r="AE28" i="17" s="1"/>
  <c r="AC28" i="18"/>
  <c r="AE28" i="18" s="1"/>
  <c r="L38" i="13"/>
  <c r="AC29" i="17" l="1"/>
  <c r="AE29" i="17" s="1"/>
  <c r="AC29" i="18"/>
  <c r="AE29" i="18" s="1"/>
  <c r="L39" i="13"/>
  <c r="AC30" i="17" l="1"/>
  <c r="AE30" i="17" s="1"/>
  <c r="AC30" i="18"/>
  <c r="AE30" i="18" s="1"/>
  <c r="L40" i="13"/>
  <c r="AC31" i="17" l="1"/>
  <c r="AE31" i="17" s="1"/>
  <c r="AC31" i="18"/>
  <c r="AE31" i="18" s="1"/>
  <c r="L41" i="13"/>
  <c r="AC32" i="17" l="1"/>
  <c r="AE32" i="17" s="1"/>
  <c r="AC32" i="18"/>
  <c r="AE32" i="18" s="1"/>
  <c r="L42" i="13"/>
  <c r="AC33" i="17" l="1"/>
  <c r="AE33" i="17" s="1"/>
  <c r="AC33" i="18"/>
  <c r="AE33" i="18" s="1"/>
  <c r="L43" i="13"/>
  <c r="AC34" i="17" l="1"/>
  <c r="AE34" i="17" s="1"/>
  <c r="AC34" i="18"/>
  <c r="AE34" i="18" s="1"/>
  <c r="L44" i="13"/>
  <c r="AC35" i="17" l="1"/>
  <c r="AE35" i="17" s="1"/>
  <c r="AC35" i="18"/>
  <c r="AE35" i="18" s="1"/>
  <c r="L45" i="13"/>
  <c r="AC36" i="17" l="1"/>
  <c r="AE36" i="17" s="1"/>
  <c r="AC36" i="18"/>
  <c r="AE36" i="18" s="1"/>
  <c r="L46" i="13"/>
  <c r="AC37" i="17" l="1"/>
  <c r="AE37" i="17" s="1"/>
  <c r="AC37" i="18"/>
  <c r="AE37" i="18" s="1"/>
  <c r="L47" i="13"/>
  <c r="AC38" i="17" l="1"/>
  <c r="AE38" i="17" s="1"/>
  <c r="AC38" i="18"/>
  <c r="AE38" i="18" s="1"/>
  <c r="L48" i="13"/>
  <c r="L49" i="13" s="1"/>
  <c r="L50" i="13" s="1"/>
  <c r="L51" i="13" s="1"/>
  <c r="L52" i="13" s="1"/>
  <c r="L53" i="13" s="1"/>
  <c r="L54" i="13" s="1"/>
  <c r="AC39" i="17" l="1"/>
  <c r="AE39" i="17" s="1"/>
  <c r="AC39" i="18"/>
  <c r="AE39" i="18" s="1"/>
  <c r="AC40" i="17" l="1"/>
  <c r="AE40" i="17" s="1"/>
  <c r="AC40" i="18"/>
  <c r="AE40" i="18" s="1"/>
  <c r="AC41" i="17" l="1"/>
  <c r="AE41" i="17" s="1"/>
  <c r="AC41" i="18"/>
  <c r="AE41" i="18" s="1"/>
  <c r="AC42" i="17" l="1"/>
  <c r="AE42" i="17" s="1"/>
  <c r="AC42" i="18"/>
  <c r="AE42" i="18" s="1"/>
  <c r="AC43" i="17" l="1"/>
  <c r="AE43" i="17" s="1"/>
  <c r="AC43" i="18"/>
  <c r="AE43" i="18" s="1"/>
  <c r="AC44" i="17" l="1"/>
  <c r="AE44" i="17" s="1"/>
  <c r="AC44" i="18"/>
  <c r="AE44" i="18" s="1"/>
  <c r="AC45" i="17" l="1"/>
  <c r="AE45" i="17" s="1"/>
  <c r="AC45" i="18"/>
  <c r="AE45" i="18" s="1"/>
  <c r="AC46" i="17" l="1"/>
  <c r="AE46" i="17" s="1"/>
  <c r="AC46" i="18"/>
  <c r="AE46" i="18" s="1"/>
  <c r="AC47" i="17" l="1"/>
  <c r="AE47" i="17" s="1"/>
  <c r="AC47" i="18"/>
  <c r="AE47" i="18" s="1"/>
  <c r="L55" i="13"/>
  <c r="AC48" i="17" l="1"/>
  <c r="AE48" i="17" s="1"/>
  <c r="AC48" i="18"/>
  <c r="AE48" i="18" s="1"/>
  <c r="L56" i="13"/>
  <c r="AC49" i="17" l="1"/>
  <c r="AE49" i="17" s="1"/>
  <c r="AC49" i="18"/>
  <c r="AE49" i="18" s="1"/>
  <c r="L57" i="13"/>
  <c r="AC50" i="17" l="1"/>
  <c r="AE50" i="17" s="1"/>
  <c r="AC50" i="18"/>
  <c r="AE50" i="18" s="1"/>
  <c r="L58" i="13"/>
  <c r="AC51" i="17" l="1"/>
  <c r="AE51" i="17" s="1"/>
  <c r="AC51" i="18"/>
  <c r="AE51" i="18" s="1"/>
  <c r="L59" i="13"/>
  <c r="AC52" i="17" l="1"/>
  <c r="AE52" i="17" s="1"/>
  <c r="AC52" i="18"/>
  <c r="AE52" i="18" s="1"/>
  <c r="L60" i="13"/>
  <c r="AC53" i="17" l="1"/>
  <c r="AE53" i="17" s="1"/>
  <c r="AC53" i="18"/>
  <c r="AE53" i="18" s="1"/>
  <c r="L61" i="13"/>
  <c r="AC54" i="17" l="1"/>
  <c r="AE54" i="17" s="1"/>
  <c r="AC54" i="18"/>
  <c r="AE54" i="18" s="1"/>
  <c r="L62" i="13"/>
  <c r="AC55" i="17" l="1"/>
  <c r="AE55" i="17" s="1"/>
  <c r="AC55" i="18"/>
  <c r="AE55" i="18" s="1"/>
  <c r="L63" i="13"/>
  <c r="AC56" i="17" l="1"/>
  <c r="AE56" i="17" s="1"/>
  <c r="AC56" i="18"/>
  <c r="AE56" i="18" s="1"/>
  <c r="L64" i="13"/>
  <c r="AC57" i="17" l="1"/>
  <c r="AE57" i="17" s="1"/>
  <c r="AC57" i="18"/>
  <c r="AE57" i="18" s="1"/>
  <c r="L65" i="13"/>
  <c r="AC58" i="17" l="1"/>
  <c r="AE58" i="17" s="1"/>
  <c r="AC58" i="18"/>
  <c r="AE58" i="18" s="1"/>
  <c r="L66" i="13"/>
  <c r="L68" i="13" s="1"/>
  <c r="AC59" i="17" l="1"/>
  <c r="AE59" i="17" s="1"/>
  <c r="AC59" i="18"/>
  <c r="AE59" i="18" s="1"/>
  <c r="L67" i="13"/>
  <c r="AC60" i="17" l="1"/>
  <c r="AE60" i="17" s="1"/>
  <c r="AC60" i="18"/>
  <c r="AE60" i="18" s="1"/>
  <c r="L69" i="13"/>
  <c r="AC61" i="17" l="1"/>
  <c r="AE61" i="17" s="1"/>
  <c r="AC61" i="18"/>
  <c r="AE61" i="18" s="1"/>
  <c r="L70" i="13"/>
  <c r="AC62" i="17" l="1"/>
  <c r="AE62" i="17" s="1"/>
  <c r="AC62" i="18"/>
  <c r="AE62" i="18" s="1"/>
  <c r="L71" i="13"/>
  <c r="AC63" i="17" l="1"/>
  <c r="AE63" i="17" s="1"/>
  <c r="AC63" i="18"/>
  <c r="AE63" i="18" s="1"/>
  <c r="L72" i="13"/>
  <c r="AC64" i="17" l="1"/>
  <c r="AE64" i="17" s="1"/>
  <c r="AC64" i="18"/>
  <c r="AC65" i="17" l="1"/>
  <c r="AE65" i="17" s="1"/>
  <c r="AE64" i="18"/>
  <c r="AC65" i="18"/>
  <c r="AC66" i="17" l="1"/>
  <c r="AE66" i="17" s="1"/>
  <c r="AC66" i="18"/>
  <c r="AE65" i="18"/>
  <c r="AC67" i="17" l="1"/>
  <c r="AE67" i="17" s="1"/>
  <c r="AE66" i="18"/>
  <c r="AC67" i="18"/>
  <c r="AC68" i="17"/>
  <c r="AE68" i="17" s="1"/>
  <c r="AC68" i="18" l="1"/>
  <c r="AE67" i="18"/>
  <c r="AC69" i="17"/>
  <c r="AE69" i="17" s="1"/>
  <c r="AC69" i="18" l="1"/>
  <c r="AE68" i="18"/>
  <c r="AC70" i="17"/>
  <c r="AE70" i="17" s="1"/>
  <c r="AC70" i="18" l="1"/>
  <c r="AE69" i="18"/>
  <c r="AC71" i="17"/>
  <c r="AE71" i="17" s="1"/>
  <c r="AE70" i="18" l="1"/>
  <c r="AC71" i="18"/>
  <c r="AC72" i="17"/>
  <c r="AE72" i="17" s="1"/>
  <c r="AC72" i="18" l="1"/>
  <c r="AE71" i="18"/>
  <c r="AC73" i="17"/>
  <c r="AE73" i="17" s="1"/>
  <c r="AE72" i="18" l="1"/>
  <c r="AC73" i="18"/>
  <c r="AC74" i="17"/>
  <c r="AE74" i="17" s="1"/>
  <c r="AC74" i="18" l="1"/>
  <c r="AE73" i="18"/>
  <c r="AC75" i="17"/>
  <c r="AE75" i="17" s="1"/>
  <c r="AE74" i="18" l="1"/>
  <c r="AC75" i="18"/>
  <c r="AC76" i="17"/>
  <c r="AE76" i="17" s="1"/>
  <c r="AC76" i="18" l="1"/>
  <c r="AE75" i="18"/>
  <c r="AC77" i="17"/>
  <c r="AE77" i="17" s="1"/>
  <c r="AC77" i="18" l="1"/>
  <c r="AE76" i="18"/>
  <c r="AC78" i="17"/>
  <c r="AE78" i="17" s="1"/>
  <c r="AC78" i="18" l="1"/>
  <c r="AE77" i="18"/>
  <c r="AC79" i="17"/>
  <c r="AE79" i="17" s="1"/>
  <c r="AE78" i="18" l="1"/>
  <c r="AC79" i="18"/>
  <c r="AC80" i="17"/>
  <c r="AE80" i="17" s="1"/>
  <c r="AC80" i="18" l="1"/>
  <c r="AE79" i="18"/>
  <c r="AC81" i="17"/>
  <c r="AE81" i="17" s="1"/>
  <c r="AE80" i="18" l="1"/>
  <c r="AC81" i="18"/>
  <c r="AC82" i="17"/>
  <c r="AE82" i="17" s="1"/>
  <c r="AC82" i="18" l="1"/>
  <c r="AE81" i="18"/>
  <c r="AC83" i="17"/>
  <c r="AE83" i="17" s="1"/>
  <c r="AE82" i="18" l="1"/>
  <c r="AC83" i="18"/>
  <c r="AC84" i="17"/>
  <c r="AE84" i="17" s="1"/>
  <c r="AC84" i="18" l="1"/>
  <c r="AE83" i="18"/>
  <c r="AC85" i="17"/>
  <c r="AE85" i="17" s="1"/>
  <c r="AC85" i="18" l="1"/>
  <c r="AE84" i="18"/>
  <c r="AC86" i="17"/>
  <c r="AE86" i="17" s="1"/>
  <c r="AC86" i="18" l="1"/>
  <c r="AE85" i="18"/>
  <c r="AC87" i="17"/>
  <c r="AE87" i="17" s="1"/>
  <c r="AE86" i="18" l="1"/>
  <c r="AC87" i="18"/>
  <c r="AC88" i="17"/>
  <c r="AE88" i="17" s="1"/>
  <c r="AC88" i="18" l="1"/>
  <c r="AE87" i="18"/>
  <c r="AC89" i="17"/>
  <c r="AE89" i="17" s="1"/>
  <c r="AE88" i="18" l="1"/>
  <c r="AC89" i="18"/>
  <c r="AC90" i="17"/>
  <c r="AE90" i="17" s="1"/>
  <c r="AC90" i="18" l="1"/>
  <c r="AE89" i="18"/>
  <c r="AC91" i="17"/>
  <c r="AE91" i="17" s="1"/>
  <c r="AE90" i="18" l="1"/>
  <c r="AC91" i="18"/>
  <c r="AC92" i="17"/>
  <c r="AE92" i="17" s="1"/>
  <c r="AC92" i="18" l="1"/>
  <c r="AE91" i="18"/>
  <c r="AC93" i="17"/>
  <c r="AE93" i="17" s="1"/>
  <c r="AC93" i="18" l="1"/>
  <c r="AE92" i="18"/>
  <c r="AC94" i="17"/>
  <c r="AE94" i="17" s="1"/>
  <c r="AC94" i="18" l="1"/>
  <c r="AE93" i="18"/>
  <c r="AC95" i="17"/>
  <c r="AE95" i="17" s="1"/>
  <c r="AE94" i="18" l="1"/>
  <c r="AC95" i="18"/>
  <c r="AC96" i="17"/>
  <c r="AE96" i="17" s="1"/>
  <c r="AC96" i="18" l="1"/>
  <c r="AE95" i="18"/>
  <c r="AC97" i="17"/>
  <c r="AE97" i="17" s="1"/>
  <c r="AE96" i="18" l="1"/>
  <c r="AC97" i="18"/>
  <c r="AC98" i="17"/>
  <c r="AE98" i="17" s="1"/>
  <c r="AC98" i="18" l="1"/>
  <c r="AE97" i="18"/>
  <c r="AC99" i="17"/>
  <c r="AE99" i="17" s="1"/>
  <c r="AE98" i="18" l="1"/>
  <c r="AC99" i="18"/>
  <c r="AC100" i="17"/>
  <c r="AE100" i="17" s="1"/>
  <c r="AC100" i="18" l="1"/>
  <c r="AE99" i="18"/>
  <c r="AC101" i="17"/>
  <c r="AE101" i="17" s="1"/>
  <c r="AC101" i="18" l="1"/>
  <c r="AE100" i="18"/>
  <c r="AC102" i="17"/>
  <c r="AE102" i="17" s="1"/>
  <c r="AC102" i="18" l="1"/>
  <c r="AE101" i="18"/>
  <c r="AC103" i="17"/>
  <c r="AE103" i="17" s="1"/>
  <c r="AC103" i="18" l="1"/>
  <c r="AE102" i="18"/>
  <c r="AC104" i="17"/>
  <c r="AE104" i="17" s="1"/>
  <c r="AC104" i="18" l="1"/>
  <c r="AE103" i="18"/>
  <c r="AC105" i="17"/>
  <c r="AE105" i="17" s="1"/>
  <c r="AE104" i="18" l="1"/>
  <c r="AC105" i="18"/>
  <c r="AC106" i="17"/>
  <c r="AE106" i="17" s="1"/>
  <c r="AC106" i="18" l="1"/>
  <c r="AE105" i="18"/>
  <c r="AC107" i="17"/>
  <c r="AE107" i="17" s="1"/>
  <c r="AE106" i="18" l="1"/>
  <c r="AC107" i="18"/>
  <c r="AC108" i="17"/>
  <c r="AE108" i="17" s="1"/>
  <c r="AC108" i="18" l="1"/>
  <c r="AE107" i="18"/>
  <c r="AC109" i="17"/>
  <c r="AE109" i="17" s="1"/>
  <c r="AC109" i="18" l="1"/>
  <c r="AE108" i="18"/>
  <c r="AC110" i="17"/>
  <c r="AE110" i="17" s="1"/>
  <c r="AC110" i="18" l="1"/>
  <c r="AE109" i="18"/>
  <c r="AC111" i="17"/>
  <c r="AE111" i="17" s="1"/>
  <c r="AC111" i="18" l="1"/>
  <c r="AE110" i="18"/>
  <c r="AC112" i="17"/>
  <c r="AE112" i="17" s="1"/>
  <c r="AC112" i="18" l="1"/>
  <c r="AE111" i="18"/>
  <c r="AC113" i="17"/>
  <c r="AE113" i="17" s="1"/>
  <c r="AE112" i="18" l="1"/>
  <c r="AC113" i="18"/>
  <c r="AC114" i="17"/>
  <c r="AE114" i="17" s="1"/>
  <c r="AE113" i="18" l="1"/>
  <c r="AC114" i="18"/>
  <c r="AC115" i="17"/>
  <c r="AE115" i="17" s="1"/>
  <c r="AE114" i="18" l="1"/>
  <c r="AC115" i="18"/>
  <c r="AC116" i="17"/>
  <c r="AE116" i="17" s="1"/>
  <c r="AC116" i="18" l="1"/>
  <c r="AE115" i="18"/>
  <c r="AC117" i="17"/>
  <c r="AE117" i="17" s="1"/>
  <c r="AC117" i="18" l="1"/>
  <c r="AE116" i="18"/>
  <c r="AC118" i="17"/>
  <c r="AE118" i="17" s="1"/>
  <c r="AC118" i="18" l="1"/>
  <c r="AE117" i="18"/>
  <c r="AC119" i="17"/>
  <c r="AE119" i="17" s="1"/>
  <c r="AC119" i="18" l="1"/>
  <c r="AE118" i="18"/>
  <c r="AC120" i="17"/>
  <c r="AE120" i="17" s="1"/>
  <c r="AC120" i="18" l="1"/>
  <c r="AE119" i="18"/>
  <c r="AC121" i="17"/>
  <c r="AE121" i="17" s="1"/>
  <c r="AE120" i="18" l="1"/>
  <c r="AC121" i="18"/>
  <c r="AC122" i="17"/>
  <c r="AE122" i="17" s="1"/>
  <c r="AE121" i="18" l="1"/>
  <c r="AC122" i="18"/>
  <c r="AC123" i="17"/>
  <c r="AE123" i="17" s="1"/>
  <c r="AE122" i="18" l="1"/>
  <c r="AC123" i="18"/>
  <c r="AC124" i="17"/>
  <c r="AE124" i="17" s="1"/>
  <c r="AC124" i="18" l="1"/>
  <c r="AE123" i="18"/>
  <c r="AC125" i="17"/>
  <c r="AE125" i="17" s="1"/>
  <c r="AC125" i="18" l="1"/>
  <c r="AE124" i="18"/>
  <c r="AC126" i="17"/>
  <c r="AE126" i="17" s="1"/>
  <c r="AC126" i="18" l="1"/>
  <c r="AE125" i="18"/>
  <c r="AC127" i="17"/>
  <c r="AE127" i="17" s="1"/>
  <c r="AC127" i="18" l="1"/>
  <c r="AE126" i="18"/>
  <c r="AC128" i="17"/>
  <c r="AE128" i="17" s="1"/>
  <c r="AC128" i="18" l="1"/>
  <c r="AE127" i="18"/>
  <c r="AC129" i="17"/>
  <c r="AE129" i="17" s="1"/>
  <c r="AE128" i="18" l="1"/>
  <c r="AC129" i="18"/>
  <c r="AC130" i="17"/>
  <c r="AE130" i="17" s="1"/>
  <c r="AE129" i="18" l="1"/>
  <c r="AC130" i="18"/>
  <c r="AC131" i="17"/>
  <c r="AE131" i="17" s="1"/>
  <c r="AE130" i="18" l="1"/>
  <c r="AC131" i="18"/>
  <c r="AC132" i="17"/>
  <c r="AE132" i="17" s="1"/>
  <c r="AE131" i="18" l="1"/>
  <c r="AC132" i="18"/>
  <c r="AC133" i="17"/>
  <c r="AE133" i="17" s="1"/>
  <c r="AC133" i="18" l="1"/>
  <c r="AE132" i="18"/>
  <c r="AC134" i="17"/>
  <c r="AE134" i="17" s="1"/>
  <c r="AC134" i="18" l="1"/>
  <c r="AE133" i="18"/>
  <c r="AC135" i="17"/>
  <c r="AE135" i="17" s="1"/>
  <c r="AC135" i="18" l="1"/>
  <c r="AE134" i="18"/>
  <c r="AC136" i="17"/>
  <c r="AE136" i="17" s="1"/>
  <c r="AC136" i="18" l="1"/>
  <c r="AE135" i="18"/>
  <c r="AC137" i="17"/>
  <c r="AE137" i="17" s="1"/>
  <c r="AE136" i="18" l="1"/>
  <c r="AC137" i="18"/>
  <c r="AC138" i="17"/>
  <c r="AE138" i="17" s="1"/>
  <c r="AE137" i="18" l="1"/>
  <c r="AC138" i="18"/>
  <c r="AC139" i="17"/>
  <c r="AE139" i="17" s="1"/>
  <c r="AE138" i="18" l="1"/>
  <c r="AC139" i="18"/>
  <c r="AC140" i="17"/>
  <c r="AE140" i="17" s="1"/>
  <c r="AC140" i="18" l="1"/>
  <c r="AE139" i="18"/>
  <c r="AC141" i="17"/>
  <c r="AE141" i="17" s="1"/>
  <c r="AC141" i="18" l="1"/>
  <c r="AE140" i="18"/>
  <c r="AC142" i="17"/>
  <c r="AE142" i="17" s="1"/>
  <c r="AC142" i="18" l="1"/>
  <c r="AE141" i="18"/>
  <c r="AC143" i="17"/>
  <c r="AE143" i="17" s="1"/>
  <c r="AC143" i="18" l="1"/>
  <c r="AE142" i="18"/>
  <c r="AC144" i="17"/>
  <c r="AE144" i="17" s="1"/>
  <c r="AC144" i="18" l="1"/>
  <c r="AE143" i="18"/>
  <c r="AC145" i="17"/>
  <c r="AE145" i="17" s="1"/>
  <c r="AE144" i="18" l="1"/>
  <c r="AC145" i="18"/>
  <c r="AC146" i="17"/>
  <c r="AE146" i="17" s="1"/>
  <c r="AE145" i="18" l="1"/>
  <c r="AC146" i="18"/>
  <c r="AC147" i="17"/>
  <c r="AE147" i="17" s="1"/>
  <c r="AC147" i="18" l="1"/>
  <c r="AE146" i="18"/>
  <c r="AC148" i="17"/>
  <c r="AE148" i="17" s="1"/>
  <c r="AC148" i="18" l="1"/>
  <c r="AE147" i="18"/>
  <c r="AC149" i="17"/>
  <c r="AE149" i="17" s="1"/>
  <c r="AC149" i="18" l="1"/>
  <c r="AE148" i="18"/>
  <c r="AC150" i="17"/>
  <c r="AE150" i="17" s="1"/>
  <c r="AC150" i="18" l="1"/>
  <c r="AE149" i="18"/>
  <c r="AC151" i="17"/>
  <c r="AE151" i="17" s="1"/>
  <c r="AC151" i="18" l="1"/>
  <c r="AE150" i="18"/>
  <c r="AC152" i="17"/>
  <c r="AE152" i="17" s="1"/>
  <c r="AC152" i="18" l="1"/>
  <c r="AE151" i="18"/>
  <c r="AC153" i="17"/>
  <c r="AE153" i="17" s="1"/>
  <c r="AE152" i="18" l="1"/>
  <c r="AC153" i="18"/>
  <c r="AC154" i="17"/>
  <c r="AE154" i="17" s="1"/>
  <c r="AC154" i="18" l="1"/>
  <c r="AE153" i="18"/>
  <c r="AC155" i="17"/>
  <c r="AE155" i="17" s="1"/>
  <c r="AC155" i="18" l="1"/>
  <c r="AE154" i="18"/>
  <c r="AC156" i="17"/>
  <c r="AE156" i="17" s="1"/>
  <c r="AE155" i="18" l="1"/>
  <c r="AC156" i="18"/>
  <c r="AC157" i="17"/>
  <c r="AE157" i="17" s="1"/>
  <c r="AC157" i="18" l="1"/>
  <c r="AE156" i="18"/>
  <c r="AC158" i="17"/>
  <c r="AE158" i="17" s="1"/>
  <c r="AC158" i="18" l="1"/>
  <c r="AE157" i="18"/>
  <c r="AC159" i="17"/>
  <c r="AE159" i="17" s="1"/>
  <c r="AC159" i="18" l="1"/>
  <c r="AE158" i="18"/>
  <c r="AC160" i="17"/>
  <c r="AE160" i="17" s="1"/>
  <c r="AC160" i="18" l="1"/>
  <c r="AE159" i="18"/>
  <c r="AC161" i="17"/>
  <c r="AE161" i="17" s="1"/>
  <c r="AE160" i="18" l="1"/>
  <c r="AC161" i="18"/>
  <c r="AC162" i="17"/>
  <c r="AE162" i="17" s="1"/>
  <c r="AC162" i="18" l="1"/>
  <c r="AE161" i="18"/>
  <c r="AC163" i="17"/>
  <c r="AE163" i="17" s="1"/>
  <c r="AC163" i="18" l="1"/>
  <c r="AE162" i="18"/>
  <c r="AC164" i="17"/>
  <c r="AE164" i="17" s="1"/>
  <c r="AC164" i="18" l="1"/>
  <c r="AE163" i="18"/>
  <c r="AC165" i="17"/>
  <c r="AE165" i="17" s="1"/>
  <c r="AC165" i="18" l="1"/>
  <c r="AE164" i="18"/>
  <c r="AC166" i="17"/>
  <c r="AE166" i="17" s="1"/>
  <c r="AC166" i="18" l="1"/>
  <c r="AE165" i="18"/>
  <c r="AC167" i="17"/>
  <c r="AE167" i="17" s="1"/>
  <c r="AC167" i="18" l="1"/>
  <c r="AE166" i="18"/>
  <c r="AC168" i="17"/>
  <c r="AE168" i="17" s="1"/>
  <c r="AC168" i="18" l="1"/>
  <c r="AE167" i="18"/>
  <c r="AC169" i="17"/>
  <c r="AE169" i="17" s="1"/>
  <c r="AE168" i="18" l="1"/>
  <c r="AC169" i="18"/>
  <c r="AC170" i="17"/>
  <c r="AE170" i="17" s="1"/>
  <c r="AE169" i="18" l="1"/>
  <c r="AC170" i="18"/>
  <c r="AC171" i="17"/>
  <c r="AE171" i="17" s="1"/>
  <c r="AC171" i="18" l="1"/>
  <c r="AE170" i="18"/>
  <c r="AC172" i="17"/>
  <c r="AE172" i="17" s="1"/>
  <c r="AC172" i="18" l="1"/>
  <c r="AE171" i="18"/>
  <c r="AC173" i="17"/>
  <c r="AE173" i="17" s="1"/>
  <c r="AC173" i="18" l="1"/>
  <c r="AE172" i="18"/>
  <c r="AC174" i="17"/>
  <c r="AE174" i="17" s="1"/>
  <c r="AC174" i="18" l="1"/>
  <c r="AE173" i="18"/>
  <c r="AC175" i="17"/>
  <c r="AE175" i="17" s="1"/>
  <c r="AC175" i="18" l="1"/>
  <c r="AE174" i="18"/>
  <c r="AC176" i="17"/>
  <c r="AE176" i="17" s="1"/>
  <c r="AC176" i="18" l="1"/>
  <c r="AE175" i="18"/>
  <c r="AC177" i="17"/>
  <c r="AE177" i="17" s="1"/>
  <c r="AE176" i="18" l="1"/>
  <c r="AC177" i="18"/>
  <c r="AC178" i="17"/>
  <c r="AE178" i="17" s="1"/>
  <c r="AE177" i="18" l="1"/>
  <c r="AC178" i="18"/>
  <c r="AC179" i="17"/>
  <c r="AE179" i="17" s="1"/>
  <c r="AC179" i="18" l="1"/>
  <c r="AE178" i="18"/>
  <c r="AC180" i="17"/>
  <c r="AE180" i="17" s="1"/>
  <c r="AC180" i="18" l="1"/>
  <c r="AE179" i="18"/>
  <c r="AC181" i="17"/>
  <c r="AE181" i="17" s="1"/>
  <c r="AC181" i="18" l="1"/>
  <c r="AE180" i="18"/>
  <c r="AC182" i="17"/>
  <c r="AE182" i="17" s="1"/>
  <c r="AC182" i="18" l="1"/>
  <c r="AE181" i="18"/>
  <c r="AC183" i="17"/>
  <c r="AE183" i="17" s="1"/>
  <c r="AC183" i="18" l="1"/>
  <c r="AE182" i="18"/>
  <c r="AC184" i="17"/>
  <c r="AE184" i="17" s="1"/>
  <c r="AC184" i="18" l="1"/>
  <c r="AE183" i="18"/>
  <c r="AC185" i="17"/>
  <c r="AE185" i="17" s="1"/>
  <c r="AE184" i="18" l="1"/>
  <c r="AC185" i="18"/>
  <c r="AE185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tc={BFC44808-9488-4AC8-A30C-08EF200738FF}</author>
  </authors>
  <commentList>
    <comment ref="F1" authorId="0" shapeId="0" xr:uid="{BFC44808-9488-4AC8-A30C-08EF200738FF}">
      <text>
        <t>[Threaded comment]
Your version of Excel allows you to read this threaded comment; however, any edits to it will get removed if the file is opened in a newer version of Excel. Learn more: https://go.microsoft.com/fwlink/?linkid=870924
Comment:
    Old formula for reference only (prior to removing first pass for Detailed Outline)</t>
      </text>
    </comment>
  </commentList>
</comments>
</file>

<file path=xl/sharedStrings.xml><?xml version="1.0" encoding="utf-8"?>
<sst xmlns="http://schemas.openxmlformats.org/spreadsheetml/2006/main" count="1070" uniqueCount="408">
  <si>
    <t>Pages</t>
  </si>
  <si>
    <t>% Complete</t>
  </si>
  <si>
    <t>Actual Finish Date</t>
  </si>
  <si>
    <t>Duration (Days)</t>
  </si>
  <si>
    <t>Syllabus Source</t>
  </si>
  <si>
    <t>Lesson</t>
  </si>
  <si>
    <t>Number</t>
  </si>
  <si>
    <t>Seminar Section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</si>
  <si>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</si>
  <si>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Introduction</t>
  </si>
  <si>
    <t>Complete introduction section of online seminar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</si>
  <si>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</si>
  <si>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</si>
  <si>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</si>
  <si>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</si>
  <si>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</si>
  <si>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</si>
  <si>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</si>
  <si>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</si>
  <si>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</si>
  <si>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</si>
  <si>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>The far left columns keep track of your total pages read vs. the established pace. The Tracking tab</t>
  </si>
  <si>
    <t>provides a visual view of progress. If the blue line is above the green line you are ahead of schedule</t>
  </si>
  <si>
    <t>based on page count.</t>
  </si>
  <si>
    <t>ASOP 7</t>
  </si>
  <si>
    <t>ASOP 22</t>
  </si>
  <si>
    <t>ASOP 19</t>
  </si>
  <si>
    <t>Group Life Insurance</t>
  </si>
  <si>
    <t>Group Disability</t>
  </si>
  <si>
    <t>Medical Benefits in the US</t>
  </si>
  <si>
    <t>Health Benefits in Canada</t>
  </si>
  <si>
    <t>Dental Benefits in the US</t>
  </si>
  <si>
    <t>Pharmacy Benefits in the US</t>
  </si>
  <si>
    <t>The Products</t>
  </si>
  <si>
    <t>Skwire, Group Insurance, Ch 11</t>
  </si>
  <si>
    <t>Skwire, Group Insurance, Ch 12</t>
  </si>
  <si>
    <t>Skwire, Group Insurance, Ch 5</t>
  </si>
  <si>
    <t>Skwire, Group Insurance, Ch 10</t>
  </si>
  <si>
    <t>Skwire, Group Insurance, Ch 6</t>
  </si>
  <si>
    <t>Skwire, Group Insurance, Ch 7</t>
  </si>
  <si>
    <t>Bluhm, Indiv Insurance, Ch 2</t>
  </si>
  <si>
    <t>2. Manual Rates</t>
  </si>
  <si>
    <t>Skwire, Group Insurance, Ch 3</t>
  </si>
  <si>
    <t>Product Development</t>
  </si>
  <si>
    <t>Pricing of Group Insurance</t>
  </si>
  <si>
    <t>Estimating Medical Claims Costs</t>
  </si>
  <si>
    <t>Estimating Dental Claim Costs</t>
  </si>
  <si>
    <t>Estimating Pharmacy Claim Costs</t>
  </si>
  <si>
    <t>Estimating Life Claim Costs</t>
  </si>
  <si>
    <t>Estimating Disability Claim Costs</t>
  </si>
  <si>
    <t>Medical Claim Cost Trend Analysis</t>
  </si>
  <si>
    <t>Skwire, Group Insurance, Ch 20</t>
  </si>
  <si>
    <t>Skwire, Group Insurance, Ch 21</t>
  </si>
  <si>
    <t>Skwire, Group Insurance, Ch 22</t>
  </si>
  <si>
    <t>Skwire, Group Insurance, Ch 23</t>
  </si>
  <si>
    <t>Skwire, Group Insurance, Ch 24</t>
  </si>
  <si>
    <t>Skwire, Group Insurance, Ch 25</t>
  </si>
  <si>
    <t>Skwire, Group Insurance, Ch 26</t>
  </si>
  <si>
    <t>Skwire, Group Insurance, Ch 34</t>
  </si>
  <si>
    <t>Setting Premium Rates</t>
  </si>
  <si>
    <t>LTC Rate Increases</t>
  </si>
  <si>
    <t>ASOP 23 - Data Quality</t>
  </si>
  <si>
    <t>ASOP 23</t>
  </si>
  <si>
    <t>ASOP 25 - Credibility Procedures</t>
  </si>
  <si>
    <t>ASOP 25</t>
  </si>
  <si>
    <t>Benefit Rush</t>
  </si>
  <si>
    <t>Timing's Everything - Impact of Bft Rush</t>
  </si>
  <si>
    <t>Bluhm, Indiv Insurance, Ch 5</t>
  </si>
  <si>
    <t>3. EE Bft Strategy</t>
  </si>
  <si>
    <t>Rosenbloom, Handbook of EE Bft, Ch. 1</t>
  </si>
  <si>
    <t>Rosenbloom, Handbook of EE Bft, Ch. 2</t>
  </si>
  <si>
    <t>Rosenbloom, Handbook of EE Bft, Ch. 18</t>
  </si>
  <si>
    <t>Rosenbloom, Handbook of EE Bft, Ch. 24</t>
  </si>
  <si>
    <t>Rosenbloom, Handbook of EE Bft, Ch. 25</t>
  </si>
  <si>
    <t>Rosenbloom, Handbook of EE Bft, Ch. 32</t>
  </si>
  <si>
    <t>Environment of EE Benefit Plans</t>
  </si>
  <si>
    <t>Functional Approach to Designing and Evaluating EE Bfts</t>
  </si>
  <si>
    <t>Selected Additional Benefits</t>
  </si>
  <si>
    <t>Strategic Benefit Plan Management</t>
  </si>
  <si>
    <t>Cafeteria Plan Design and Administration</t>
  </si>
  <si>
    <t>Employee Benefit Plans for Small Companies</t>
  </si>
  <si>
    <t>Private Exchanges</t>
  </si>
  <si>
    <t>Practical Guide to Private Exchanges</t>
  </si>
  <si>
    <t>ASOP 41 - Actuarial Communications</t>
  </si>
  <si>
    <t>ASOP 41</t>
  </si>
  <si>
    <t>Section 1 Overall Review, Review Formulas</t>
  </si>
  <si>
    <t>Section 2 Overall Review, Review Formulas</t>
  </si>
  <si>
    <t>Section 3 Overall Review, Review Formulas</t>
  </si>
  <si>
    <t>Section 4 Overall Review, Review Formulas</t>
  </si>
  <si>
    <t>Section 5 Overall Review, Review Formulas</t>
  </si>
  <si>
    <t>Combo Long-Term Care Products</t>
  </si>
  <si>
    <t>GHDP 105-17:  Pricing Considerations for Pharmacy</t>
  </si>
  <si>
    <t>Disability Insurance - GHDP 127-19</t>
  </si>
  <si>
    <t>GHDP 127-19:  Disability Insurance</t>
  </si>
  <si>
    <t>ASOP 18 - LTC Insurance</t>
  </si>
  <si>
    <t>ASOP 18</t>
  </si>
  <si>
    <t>Recommend an Employee Benefits Strategy - GHDP 130-19</t>
  </si>
  <si>
    <t>GHDP 130-19:  Recommend an Employee Benefits Strategy</t>
  </si>
  <si>
    <t>Consumers to the Rescue?  HDHPs and HSAs - GHDP 131-19</t>
  </si>
  <si>
    <t>GHDP 131-19:  Consumers to the Rescue?  A Primer on HDHPs and HSAs</t>
  </si>
  <si>
    <t>Flexible Accounts - GHDP 132-19 Part 1</t>
  </si>
  <si>
    <t>Adverse Selection - GHDP 132-19 Part 2</t>
  </si>
  <si>
    <t>GHDP 132-19:  Part 1 - McKay, Canadian Hbk. of Flex Bft, Ch. 7</t>
  </si>
  <si>
    <t>GHDP 132-19:  Part 2 - McKay, Canadian Hbk. of Flex Bft, Ch. 16</t>
  </si>
  <si>
    <t>4. Provider Reimbursement</t>
  </si>
  <si>
    <t>5. Underwriting</t>
  </si>
  <si>
    <t>Pharmacy Benefit Pricing - GHDP 105-17</t>
  </si>
  <si>
    <t>Disability Pricing - GHDP 101-13</t>
  </si>
  <si>
    <t>GHDP 101-13:  Group Disability Pricing</t>
  </si>
  <si>
    <t>GHDP 106-16:  Health Plan Payroll Contribution Strategies</t>
  </si>
  <si>
    <t>Health Plan Payroll Contributions - GHDP 106-16</t>
  </si>
  <si>
    <t>GHDP 102-13:  Evaluating Bundled Payment Contracting</t>
  </si>
  <si>
    <t>GHDP 120-18:  Avoiding Unintended Incentives in ACO Payment Models</t>
  </si>
  <si>
    <t>GHDP 119-18:  Physician Remuneration Options</t>
  </si>
  <si>
    <t>Provider Payment Arrangements</t>
  </si>
  <si>
    <t>Provider Payment Arrangements, Provider Risk, and Their Relationship with Cost of Health Care</t>
  </si>
  <si>
    <t>GHDP 122-19:  Episode-Based Phyisican Profiling:  A Guide to the Perplexing</t>
  </si>
  <si>
    <t>GHDP 123-19:  Physician Cost Profiling:  Reliability and Risk of Misclassification</t>
  </si>
  <si>
    <t>Bundled Payment Contracting - GHDP 102-13</t>
  </si>
  <si>
    <t>Avoiding Unintended Incentives in ACO Payment Models - GHDP 120-18</t>
  </si>
  <si>
    <t>Physician Remuneration Options - GHDP 119-18</t>
  </si>
  <si>
    <t>Episode-Based Phyisican Profiling - GHDP 122-19</t>
  </si>
  <si>
    <t>Physician Cost Profiling - GHDP 123-19</t>
  </si>
  <si>
    <t>Skwire, Group Insurance, Ch 30</t>
  </si>
  <si>
    <t>Leida, Individual Insurance, Ch. 4</t>
  </si>
  <si>
    <t>Experience Rating and Funding Methods</t>
  </si>
  <si>
    <t>Group Insurance Underwriting</t>
  </si>
  <si>
    <t>Managing Selection in a Multiple-Choice Environment</t>
  </si>
  <si>
    <t>Health Risk Adjustment</t>
  </si>
  <si>
    <t>Managing Anti-Selection</t>
  </si>
  <si>
    <t>Self-Funding LTD Insurance - GHDP 118-17</t>
  </si>
  <si>
    <t>GHDP 118-17:  Issues to Consider in Self-Funding Long-Term Disability Insurance</t>
  </si>
  <si>
    <t>Applying Credibility to Group LTD</t>
  </si>
  <si>
    <t>Issues in Applying Credibility to Group Long-Term Disability Insurance</t>
  </si>
  <si>
    <t>Assigning Credibility for Group Medical</t>
  </si>
  <si>
    <t>A Practical Approach to Assigning Credibility for Group Medical Insurance Pricing</t>
  </si>
  <si>
    <t>Level Funding:  An Alternative to the ACA for Small Groups</t>
  </si>
  <si>
    <t>Role of Actuary in Self-Insurance - Employee Benefit Plan</t>
  </si>
  <si>
    <t>Role of Actuary in Self-Insurance - Stop-Loss</t>
  </si>
  <si>
    <t>The Role of Actuary in Self-Insurance - Ch. 4 - Employee Benefit Plan</t>
  </si>
  <si>
    <t>The Role of Actuary in Self-Insurance - Ch. 5 - Stop-Loss</t>
  </si>
  <si>
    <t>Video duration (minutes)</t>
  </si>
  <si>
    <t>1Reserving</t>
  </si>
  <si>
    <t>Indiv, Ch. 8</t>
  </si>
  <si>
    <t>None</t>
  </si>
  <si>
    <t>ASOP 5</t>
  </si>
  <si>
    <t>(excl. Appendix)</t>
  </si>
  <si>
    <t>ASOP 42</t>
  </si>
  <si>
    <t>2Actuarial Appraisal</t>
  </si>
  <si>
    <t>Embedded Value: Practice and Theory</t>
  </si>
  <si>
    <t>GHFV-130-19</t>
  </si>
  <si>
    <t>Ch. 4 of M&amp;A, 4.1-4.5, 4.7-4.8</t>
  </si>
  <si>
    <t>GHFV-131-19</t>
  </si>
  <si>
    <t>Ch. 5 of M&amp;A, 5.1-5.2, 5.5, 5.6.1-5.6.2</t>
  </si>
  <si>
    <t>GHFV-133-19</t>
  </si>
  <si>
    <t>Simple Embedded Value Example</t>
  </si>
  <si>
    <t>3Govt Programs</t>
  </si>
  <si>
    <t>Medicare Part D Prescription Drug Bfts</t>
  </si>
  <si>
    <t>Risk Adjustment in State Medicaid</t>
  </si>
  <si>
    <t>ASOP 49</t>
  </si>
  <si>
    <t>Pmt Reform Under Medicare-Medicaid Financial Alignment</t>
  </si>
  <si>
    <t>4Financial Statements</t>
  </si>
  <si>
    <t>ASOP 28</t>
  </si>
  <si>
    <t>ASOP 21</t>
  </si>
  <si>
    <t>5Regulation &amp; Taxation</t>
  </si>
  <si>
    <t>ACA Risk Adjustment - Market Stability and Affordability</t>
  </si>
  <si>
    <t>ASOP 8</t>
  </si>
  <si>
    <t>ASOP 26</t>
  </si>
  <si>
    <t>ASOP 50</t>
  </si>
  <si>
    <t>6Retiree Benefits</t>
  </si>
  <si>
    <t>ASOP 6</t>
  </si>
  <si>
    <t>Source Pages</t>
  </si>
  <si>
    <t>D.O. Pages</t>
  </si>
  <si>
    <t>C.O. Pages</t>
  </si>
  <si>
    <t>Exam Segment</t>
  </si>
  <si>
    <t>FV-A</t>
  </si>
  <si>
    <t>FV-C</t>
  </si>
  <si>
    <t>Sort Order</t>
  </si>
  <si>
    <t>DP-C</t>
  </si>
  <si>
    <t>DP-A</t>
  </si>
  <si>
    <t>Enter Override 1st Pass End Date (Optional)</t>
  </si>
  <si>
    <t>Days Between Start Date and 1st Pass End Date</t>
  </si>
  <si>
    <t>Section Overall Review, Review Formulas</t>
  </si>
  <si>
    <t>All</t>
  </si>
  <si>
    <t>DP-C Only</t>
  </si>
  <si>
    <t>DP-A Only</t>
  </si>
  <si>
    <t>DP-A&amp;C</t>
  </si>
  <si>
    <t>FV-C Only</t>
  </si>
  <si>
    <t>FV-A Only</t>
  </si>
  <si>
    <t>FV-A&amp;C</t>
  </si>
  <si>
    <t>DP-C &amp; FV-C</t>
  </si>
  <si>
    <t>DP-A &amp; FV-A</t>
  </si>
  <si>
    <t>Exam Selected</t>
  </si>
  <si>
    <t>Segment Selected</t>
  </si>
  <si>
    <t>Weights Total</t>
  </si>
  <si>
    <t>(blank)</t>
  </si>
  <si>
    <t>Detailed Outline Pages</t>
  </si>
  <si>
    <t>Source Reading Pages (Optional)</t>
  </si>
  <si>
    <t>Projected Date</t>
  </si>
  <si>
    <t>Projected Pace</t>
  </si>
  <si>
    <t>Actual Pace</t>
  </si>
  <si>
    <t>Row Labels</t>
  </si>
  <si>
    <t>Max of Projected Pace</t>
  </si>
  <si>
    <t>Max of Actual Pace</t>
  </si>
  <si>
    <t>with each lesson. The formula is designed to cap the first pass end date at the end of 65% of your study</t>
  </si>
  <si>
    <t xml:space="preserve">period to ensure you have plenty of time for key tasks in the final month before the exam. These are </t>
  </si>
  <si>
    <t>listed at the bottom of the schedule.</t>
  </si>
  <si>
    <t>Reminder:</t>
  </si>
  <si>
    <t>https://www.soa.org/education/exam-req/edu-exam-group-health-design-pricing/</t>
  </si>
  <si>
    <t>-</t>
  </si>
  <si>
    <t xml:space="preserve">Review material you struggled with on the first pass, Start memorizing flash cards, Quick pass of material </t>
  </si>
  <si>
    <t>Focus on key areas where you struggled, begin to memorize lists and formulas, rewatch videos, rework drill problems and skim detailed or condensed outline in 2 week period</t>
  </si>
  <si>
    <t>Review flash cards, old exams, problematic topics</t>
  </si>
  <si>
    <t>Use older (2012 and earlier) SOA exam problems to get topic-specific practice and get a feel for the question format</t>
  </si>
  <si>
    <t>The analysis of past exams is posted on the seminar page and breaks questions down by source</t>
  </si>
  <si>
    <t>Don't get too bogged down in model solutions—try to keep moving</t>
  </si>
  <si>
    <t>Complete another quick pass of videos and materials where you feel you need help in 2 week period</t>
  </si>
  <si>
    <t>Use flash cards and/or condensed outlines</t>
  </si>
  <si>
    <t>Refer to the detailed study manual, videos, and source material for clarification as needed</t>
  </si>
  <si>
    <t>Continue using all the way up through the exam date (but be sure to get a good night's rest before the exam!)</t>
  </si>
  <si>
    <t>Practice time management under pressure (3 mins per point, keep moving)</t>
  </si>
  <si>
    <t>Allocate time after taking the exam to grade your answers while the information is still fresh in your mind</t>
  </si>
  <si>
    <t>With the new syllabus changes, you will need to pull questions from various former exams to put together a "full length" practice from prior exams</t>
  </si>
  <si>
    <t>Final pass of material, memorize hard lists and flash cards, review difficult problems</t>
  </si>
  <si>
    <t>Review condensed outline materials, watch videos on difficult topics, review sample problems that you don't fully understand</t>
  </si>
  <si>
    <t>Iterative process often works for students to go through lists and chapters over and over again, faster and faster each time</t>
  </si>
  <si>
    <t>Should be able to list most information from most of the flash cards with little assistance</t>
  </si>
  <si>
    <t>If time permits, try to brainstorm potential exam questions to pull together your own understanding of how topics could fit together</t>
  </si>
  <si>
    <t>TAKE EXAM  &lt;&lt;  You probably don't want to forget this one.</t>
  </si>
  <si>
    <t>Do something fun, relax, and enjoy your first weekend off in a LONG time! You're FREE!!!!!</t>
  </si>
  <si>
    <t>Claim Reserve Definitions</t>
  </si>
  <si>
    <t>Types of Claim Reserves</t>
  </si>
  <si>
    <t>Estimating Incurred Claims</t>
  </si>
  <si>
    <t>Claim Reserve Methods</t>
  </si>
  <si>
    <t>Individual Chapt. 6: Reserves and Liabilities</t>
  </si>
  <si>
    <t>SN103, Non-Claim Reserve Portions</t>
  </si>
  <si>
    <t>Forecasting and Modeling</t>
  </si>
  <si>
    <t>Premium Deficiency Reserves</t>
  </si>
  <si>
    <t>AAA Mar 2007: Premium Deficiency Reserves</t>
  </si>
  <si>
    <t>How Actuaries rely upon the claim data they receive</t>
  </si>
  <si>
    <t>Claim Reserve Model: How Actuaries rely upon the claim data they receive</t>
  </si>
  <si>
    <t>Read, Write, Think</t>
  </si>
  <si>
    <t>HSN 10/2004: Read, Write, Think</t>
  </si>
  <si>
    <t>ASOP Chapt. 5: Incurred Health and Disability Claims</t>
  </si>
  <si>
    <t>Analysis of Insurer Cash Flows</t>
  </si>
  <si>
    <t>Statements of Opinion Based on Asset Adequacy Analysis</t>
  </si>
  <si>
    <t>ASOP 23: DATA QUALITY</t>
  </si>
  <si>
    <t>ASOP 41: ACTUARIAL COMMUNICATIONS</t>
  </si>
  <si>
    <t>ASOP 42: Determining Liabilities Other Than for Incurred Claims</t>
  </si>
  <si>
    <t>Valuation of Policy Liabilities</t>
  </si>
  <si>
    <t>Canadian Standards of Practice 2120</t>
  </si>
  <si>
    <t>Valuation of Policy Liabilities-Life &amp; Health</t>
  </si>
  <si>
    <t>Canadian Standards of Practice 2300</t>
  </si>
  <si>
    <t>The Canadian Asset Liability Method</t>
  </si>
  <si>
    <t>CIA Educational Note Chapt. 6</t>
  </si>
  <si>
    <t>Term of the Liability</t>
  </si>
  <si>
    <t>CIA Educational Note Chapt. 7</t>
  </si>
  <si>
    <t>Developing cash flows</t>
  </si>
  <si>
    <t>CIA Educational Note Chapt. 8</t>
  </si>
  <si>
    <t>Govt. Health Plans in the US</t>
  </si>
  <si>
    <t>Skwire, Group Insurance, Ch 9</t>
  </si>
  <si>
    <t>Health Plans and Medicare</t>
  </si>
  <si>
    <t>Kongstvedt, Essentials of Mgd Care Ch 24</t>
  </si>
  <si>
    <t>Medicaid Primer - GHC 812-16</t>
  </si>
  <si>
    <t>GHC 812-16:  Medicaid, A Primer</t>
  </si>
  <si>
    <t>Medicaid and Long Term Services and Supports - GHC 813-16</t>
  </si>
  <si>
    <t>GHC 813-16:  Medicaid and Long Term Services and Supports</t>
  </si>
  <si>
    <t>Health Watch Jan 2008</t>
  </si>
  <si>
    <t>ASOP 49 - Medicaid Rate Development</t>
  </si>
  <si>
    <t>Health Watch May 2013</t>
  </si>
  <si>
    <t>Analysis of Financial and Operational Performance</t>
  </si>
  <si>
    <t>Actuarial Statement of Opinion - GHC 818-18</t>
  </si>
  <si>
    <t>GHC 818-18:  Revised Actuarial Statement of Opinion Instructions for the NAIC Health Annual Statement</t>
  </si>
  <si>
    <t>ASOP 28 - Statements of Actuarial Opinion</t>
  </si>
  <si>
    <t>Preparing Health Contract Reserves - GHC 819-18</t>
  </si>
  <si>
    <t>GHC 819-18:  Practices for Preparing Health Contract Reserves</t>
  </si>
  <si>
    <t>Health Insurance Accting Basics</t>
  </si>
  <si>
    <t>GHFV-109-19:  Health Insurance Accting Basics</t>
  </si>
  <si>
    <t>ASOP 21 - Auditors and Examiners</t>
  </si>
  <si>
    <t>Skwire, Group Insurance, Ch 4</t>
  </si>
  <si>
    <t>Principles of Health Insurance Regulation</t>
  </si>
  <si>
    <t>Skwire, Group Insurance, Ch 15</t>
  </si>
  <si>
    <t>Skwire, Group Insurance, Ch 16</t>
  </si>
  <si>
    <t>The Affordable Care Act</t>
  </si>
  <si>
    <t>Health Reform Terminology - GHC 802-13</t>
  </si>
  <si>
    <t>GHC 802-13:  AAA Health Reform: Terminology</t>
  </si>
  <si>
    <t>The Actuary, Oct 2016</t>
  </si>
  <si>
    <t>Mental Health Parity and Addiction Equity Act - GHC 821-18</t>
  </si>
  <si>
    <t>GHC 821-18:  Employer Guide for Compliance with the Mental Health Parity and Addiction Equity Act</t>
  </si>
  <si>
    <t>Group Insurance Rate Filings and Certifications</t>
  </si>
  <si>
    <t>ASOP 8 - Regulatory Filings</t>
  </si>
  <si>
    <t>ASOP 26 - Small Employer Health Plans</t>
  </si>
  <si>
    <t>ASOP 50 - Minimum Value and Actuarial Value under ACA</t>
  </si>
  <si>
    <t>Retiree Group Benefits</t>
  </si>
  <si>
    <t>Skwire, Group Insurance, Ch 8</t>
  </si>
  <si>
    <t>Accting for Post-Retirement Benefits - GHC 816-16</t>
  </si>
  <si>
    <t>GHC 816-16:  Accounting for Post-Retirement Benefits Other Than Pensions</t>
  </si>
  <si>
    <t>FAS 106</t>
  </si>
  <si>
    <t>Statement of Financial Accting Standards No. 106</t>
  </si>
  <si>
    <t>ASOP 6 - Retiree Group Benefit Obligations</t>
  </si>
  <si>
    <t>Note:  Page counts for new readings are only estimates.  The counts will be updated to actual once the SOA makes new study notes available for purchase.</t>
  </si>
  <si>
    <t>Combination Products:  An Accelerated Education</t>
  </si>
  <si>
    <t>ACO Savings Calculation - GHDP 125-20</t>
  </si>
  <si>
    <t>GHDP 125-20:  Duncan, Healthcare Risk Adjustment, Ch. 22.1-22.3, 22.6-22.7</t>
  </si>
  <si>
    <t>Value Based Pharmacy:  Canadian Example - GHDP 135-20</t>
  </si>
  <si>
    <t>Illustrative Examples on Experience Rating and Funding Methods</t>
  </si>
  <si>
    <t>GHDP 136-20:  Illustrative Examples on Experience Rating and Funding Methods</t>
  </si>
  <si>
    <t>Best Estimate Assumptions for Expenses</t>
  </si>
  <si>
    <t>Short Term Disability Example</t>
  </si>
  <si>
    <t>GHDP 137-20:  Short Term Disability Example</t>
  </si>
  <si>
    <t>CIA Educational Note Chapt. 9-12, Appendix C&amp;D</t>
  </si>
  <si>
    <t>GHFV-132-20</t>
  </si>
  <si>
    <t>2018 EV Report for Manulife</t>
  </si>
  <si>
    <t>Medicare's Financial Condition - GHC 800-20</t>
  </si>
  <si>
    <t>GHC 817-20:  Section 1115 Medicaid Demonstration Waivers</t>
  </si>
  <si>
    <t>Medicaid Section 1115 Waivers - GHC 817-20</t>
  </si>
  <si>
    <t>Health Watch Feb 2019:  MA Data Pitfalls</t>
  </si>
  <si>
    <t>Health Watch Feb 2019:  MA Enhanced Benefits</t>
  </si>
  <si>
    <t>GHFV-828-20:  Effects of Medicaid Expansion Under ACA</t>
  </si>
  <si>
    <t>Effects of Medicaid Expansion Under ACA - GHFV-828-20</t>
  </si>
  <si>
    <t>Recent Policy Changes Under ACA - GHFV 823-20</t>
  </si>
  <si>
    <t>GHFV 823-20:  Recent Policy Changes Under the Affordable Care Act</t>
  </si>
  <si>
    <t>After you register with the SOA, you will then have to register with the computer center, Prometric.  Spots may fill up, so do this ASAP!</t>
  </si>
  <si>
    <t>Post-Exam</t>
  </si>
  <si>
    <t>Pricing Medicare Supplement - GHDP 128-21</t>
  </si>
  <si>
    <t>GHDP 128-21:  Pricing Medicare Supplement</t>
  </si>
  <si>
    <t>GHDP 135-20:  Value Based Pharmacy:  A Canadian Example Options</t>
  </si>
  <si>
    <t>Write out answers to flash cards - helps brain recall lists in multiple ways by reading and writing the answers</t>
  </si>
  <si>
    <t>GHC 800-21:  Medicare's Financial Condition, Beyond Actuarial Balance</t>
  </si>
  <si>
    <t>GHFV-825-21:  Medicare Part D Prescription Drug Bfts</t>
  </si>
  <si>
    <t>Health Watch June 2019</t>
  </si>
  <si>
    <t>Medicare Part D Settlements</t>
  </si>
  <si>
    <t>MA 8 considerations as ESRD eligibility expands</t>
  </si>
  <si>
    <t>GHFV-829-21: MA 8 considerations as ESRD eligibility expands</t>
  </si>
  <si>
    <t>Health Watch Dec 2019:  Medicare Star Ratings Cliff</t>
  </si>
  <si>
    <t>Mathematical Dynamics of ACA - GHFV 830-21</t>
  </si>
  <si>
    <t>GHFV 830-21:  A Hard Pill to Swallow. Mathematical Dynamics of ACA</t>
  </si>
  <si>
    <t>Outline + Video</t>
  </si>
  <si>
    <t>Outline + video</t>
  </si>
  <si>
    <t>Today Feature in TIA Webpage/App</t>
  </si>
  <si>
    <t>(i.e. what to do "today" when you log in each day).  This interactive scheduler will lay out your suggested</t>
  </si>
  <si>
    <t xml:space="preserve">schedule based on your remaining study days, specified days of the week when you want to study and </t>
  </si>
  <si>
    <t>want to rest, based on your progress to that point and what you still need to complete.</t>
  </si>
  <si>
    <t>The Today feature is an extremely helpful tool in planning your time and study schedule for the sitting.</t>
  </si>
  <si>
    <t xml:space="preserve">We realize that this spreadsheet will not match exactly to the TIA Today feature.  It is up to you what </t>
  </si>
  <si>
    <t xml:space="preserve">you prefer to use.  The Today feature allows for more flexibility and inputs, but we also know some </t>
  </si>
  <si>
    <t xml:space="preserve">students like the spreadsheets and may be used to this from prior sittings.  </t>
  </si>
  <si>
    <t>Bottom line - both are great tools, so the choice is yours on which one to use.</t>
  </si>
  <si>
    <t>column, and mark the reading as Complete = "Yes" in the "Completed?" column.</t>
  </si>
  <si>
    <t xml:space="preserve">an integrated study schedule designed to keep you on track and let you know what to do each day </t>
  </si>
  <si>
    <t xml:space="preserve">developed by The Infinite Actuary. </t>
  </si>
  <si>
    <t>Medicare Advantage Expanded Supp. Bfts.</t>
  </si>
  <si>
    <t>Medicare Advantage Expanded Supplemental Benefits Over the Years</t>
  </si>
  <si>
    <t>ASOP 12 - Risk Classification</t>
  </si>
  <si>
    <t>ASOP 12</t>
  </si>
  <si>
    <t>Skwire, Group Insurance, Ch 35</t>
  </si>
  <si>
    <t>Provider Networks</t>
  </si>
  <si>
    <t>Skwire, Group Insurance, Ch 45</t>
  </si>
  <si>
    <t>Value-Based Care Framework</t>
  </si>
  <si>
    <t>Cost of Value-Based Care</t>
  </si>
  <si>
    <t>Tiering in Healthcare</t>
  </si>
  <si>
    <t>The Application of Tiering of Healthcare (TNHPs)</t>
  </si>
  <si>
    <t>Skwire, Group Insurance, Ch 29</t>
  </si>
  <si>
    <t>Become extremely familiar with the exam-day process (e.g. read-through/break time, SOA Guide to Written Answer Exams, SOA and TIA FAQs on CBT exam format, etc)</t>
  </si>
  <si>
    <t>Group 39, Group 40 &amp; Claim Reserve Portions of SN103: Claim Reserve Definitions</t>
  </si>
  <si>
    <t>Group 39, Group 40 &amp; Claim Reserve Portions of SN103: Types of Claim Reserves</t>
  </si>
  <si>
    <t>Group 39, Group 40 &amp; Claim Reserve Portions of SN103: Estimating incurred claims</t>
  </si>
  <si>
    <t>Group 39, Group 40 &amp; Claim Reserve Portions of SN103: Claim Reserve Methods</t>
  </si>
  <si>
    <t>Skwire, Group Insurance, Ch 43</t>
  </si>
  <si>
    <t>State Regulation in the United States</t>
  </si>
  <si>
    <t>Federal Regulation in the United States</t>
  </si>
  <si>
    <t>Skwire, Group Insurance, Ch 17</t>
  </si>
  <si>
    <t>Skwire, Group Insurance, Ch 19</t>
  </si>
  <si>
    <t>Skwire, Group Insurance, Ch 27</t>
  </si>
  <si>
    <t>Health Policy and Group Insurance</t>
  </si>
  <si>
    <t/>
  </si>
  <si>
    <t>1. Enter Your Study Start Date</t>
  </si>
  <si>
    <t>2. (Optional) You May Enter Your Desired 1st Past End Date</t>
  </si>
  <si>
    <t>3. As you complete lessons, update column M to plot your progress on the &lt;Tracking&gt; tab.</t>
  </si>
  <si>
    <t>Exam Date</t>
  </si>
  <si>
    <t>Suggested End Date for 1st Pass Through Outlines and Videos (Leaves you 35% of your days for memorization, math review, &amp; practice exam)</t>
  </si>
  <si>
    <t>Eaton, Insuring LTC, Ch. 2</t>
  </si>
  <si>
    <t>History of Long-Term Care Products</t>
  </si>
  <si>
    <t>MA Data Pitfalls</t>
  </si>
  <si>
    <t>GHDP 142-23:  Medicaid, A Primer</t>
  </si>
  <si>
    <t>Medicaid Primer - GHDP 142-23</t>
  </si>
  <si>
    <t>GHDP 144-23: MA 8 considerations as ESRD eligibility expands</t>
  </si>
  <si>
    <t>MA 8 considerations as ESRD eligibility expands - GHDP 144-23</t>
  </si>
  <si>
    <t>1. Plan Prov. / Govt Programs</t>
  </si>
  <si>
    <t>2019 Group LTD Experience Study</t>
  </si>
  <si>
    <t>Eaton, Insuring LTC, Ch. 6</t>
  </si>
  <si>
    <t>Eaton, Insuring LTC, Ch. 7</t>
  </si>
  <si>
    <t>3. Underwriting</t>
  </si>
  <si>
    <t>DP</t>
  </si>
  <si>
    <t>LTC Experience Monitoring</t>
  </si>
  <si>
    <t>Save newer exams (2014-2023) for last two weeks</t>
  </si>
  <si>
    <t>Allocate half days or full days to take the exams for 2014-2023 under real exam conditions - 3 hr 30 min exam session in one sitting, no dedicated read through or break time</t>
  </si>
  <si>
    <t>Proj Pace</t>
  </si>
  <si>
    <t>Your Pace</t>
  </si>
  <si>
    <t>A/P</t>
  </si>
  <si>
    <t>If the blue line is above the green line, you are ahead of schedule based on page count.</t>
  </si>
  <si>
    <t xml:space="preserve">This spreadsheet tracks your study progress for the GH DP Exam (Spring 2024) and was </t>
  </si>
  <si>
    <r>
      <t>Within the options available in the TIA study platform and app, you will see a feature called "</t>
    </r>
    <r>
      <rPr>
        <b/>
        <sz val="11"/>
        <color theme="1"/>
        <rFont val="Calibri"/>
        <family val="2"/>
        <scheme val="minor"/>
      </rPr>
      <t>Today</t>
    </r>
    <r>
      <rPr>
        <sz val="11"/>
        <color theme="1"/>
        <rFont val="Calibri"/>
        <family val="2"/>
        <scheme val="minor"/>
      </rPr>
      <t>."  This is</t>
    </r>
  </si>
  <si>
    <t>Critical Illness Turns 40!</t>
  </si>
  <si>
    <t>Calculated Risk:  Driving Decisions Using 5/50 Research</t>
  </si>
  <si>
    <t>Medicare Part D Prescription Drug Bfts - GHDP 143-24</t>
  </si>
  <si>
    <t>GHDP 143-24:  Medicare Part D Prescription Drug Bfts</t>
  </si>
  <si>
    <t>Make sure you are registered for the exam through the SOA as soon as possible! (deadline is March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</si>
</sst>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u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Protection="1">
      <protection locked="0"/>
    </xf>
    <xf numFmtId="9" fontId="4" fillId="3" borderId="1" xfId="2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2" fontId="0" fillId="0" borderId="0" xfId="0" applyNumberFormat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0" fontId="0" fillId="4" borderId="0" xfId="0" applyFill="1" applyProtection="1">
      <protection locked="0"/>
    </xf>
    <xf numFmtId="14" fontId="0" fillId="0" borderId="0" xfId="0" applyNumberFormat="1"/>
    <xf numFmtId="2" fontId="0" fillId="0" borderId="0" xfId="0" quotePrefix="1" applyNumberFormat="1" applyAlignment="1" applyProtection="1">
      <alignment horizontal="right"/>
      <protection locked="0"/>
    </xf>
    <xf numFmtId="0" fontId="13" fillId="0" borderId="0" xfId="0" applyFont="1"/>
    <xf numFmtId="0" fontId="13" fillId="0" borderId="7" xfId="0" applyFont="1" applyBorder="1"/>
    <xf numFmtId="0" fontId="2" fillId="2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4" fontId="7" fillId="5" borderId="0" xfId="0" applyNumberFormat="1" applyFont="1" applyFill="1" applyProtection="1">
      <protection locked="0"/>
    </xf>
    <xf numFmtId="2" fontId="0" fillId="6" borderId="0" xfId="0" applyNumberFormat="1" applyFill="1" applyProtection="1">
      <protection locked="0"/>
    </xf>
    <xf numFmtId="0" fontId="0" fillId="0" borderId="0" xfId="0" pivotButton="1"/>
    <xf numFmtId="0" fontId="0" fillId="0" borderId="11" xfId="0" applyBorder="1"/>
    <xf numFmtId="164" fontId="0" fillId="0" borderId="5" xfId="1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0" applyNumberFormat="1"/>
    <xf numFmtId="43" fontId="0" fillId="0" borderId="0" xfId="1" applyFont="1"/>
    <xf numFmtId="14" fontId="0" fillId="0" borderId="0" xfId="0" applyNumberFormat="1" applyAlignment="1">
      <alignment horizontal="left"/>
    </xf>
    <xf numFmtId="0" fontId="0" fillId="0" borderId="13" xfId="0" applyBorder="1"/>
    <xf numFmtId="0" fontId="0" fillId="0" borderId="7" xfId="0" applyBorder="1" applyProtection="1">
      <protection locked="0"/>
    </xf>
    <xf numFmtId="0" fontId="3" fillId="0" borderId="12" xfId="0" applyFont="1" applyBorder="1"/>
    <xf numFmtId="0" fontId="3" fillId="0" borderId="15" xfId="0" applyFont="1" applyBorder="1"/>
    <xf numFmtId="0" fontId="3" fillId="0" borderId="15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13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14" fontId="16" fillId="0" borderId="0" xfId="0" applyNumberFormat="1" applyFont="1" applyAlignment="1" applyProtection="1">
      <alignment horizontal="right"/>
      <protection locked="0"/>
    </xf>
    <xf numFmtId="0" fontId="17" fillId="0" borderId="0" xfId="13" applyFont="1"/>
    <xf numFmtId="0" fontId="8" fillId="0" borderId="0" xfId="92" applyAlignment="1" applyProtection="1">
      <alignment horizontal="left" indent="1"/>
      <protection locked="0"/>
    </xf>
    <xf numFmtId="14" fontId="3" fillId="0" borderId="0" xfId="0" applyNumberFormat="1" applyFo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18" fillId="0" borderId="0" xfId="13" applyFont="1"/>
    <xf numFmtId="0" fontId="19" fillId="0" borderId="0" xfId="13" applyFont="1" applyAlignment="1">
      <alignment horizontal="left" indent="1"/>
    </xf>
    <xf numFmtId="0" fontId="10" fillId="0" borderId="0" xfId="13"/>
    <xf numFmtId="0" fontId="18" fillId="0" borderId="0" xfId="13" applyFont="1" applyAlignment="1">
      <alignment horizontal="left"/>
    </xf>
    <xf numFmtId="0" fontId="10" fillId="0" borderId="0" xfId="13" applyAlignment="1">
      <alignment horizontal="left" indent="1"/>
    </xf>
    <xf numFmtId="14" fontId="16" fillId="0" borderId="0" xfId="0" applyNumberFormat="1" applyFont="1" applyProtection="1">
      <protection locked="0"/>
    </xf>
    <xf numFmtId="14" fontId="12" fillId="0" borderId="0" xfId="0" applyNumberFormat="1" applyFont="1" applyProtection="1">
      <protection locked="0"/>
    </xf>
    <xf numFmtId="0" fontId="20" fillId="0" borderId="0" xfId="0" applyFont="1"/>
    <xf numFmtId="165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6" borderId="0" xfId="0" applyFill="1" applyProtection="1">
      <protection locked="0"/>
    </xf>
    <xf numFmtId="0" fontId="0" fillId="6" borderId="0" xfId="0" applyFill="1"/>
    <xf numFmtId="0" fontId="20" fillId="6" borderId="0" xfId="0" applyFont="1" applyFill="1" applyProtection="1">
      <protection locked="0"/>
    </xf>
    <xf numFmtId="0" fontId="20" fillId="6" borderId="0" xfId="0" applyFont="1" applyFill="1"/>
    <xf numFmtId="43" fontId="0" fillId="0" borderId="0" xfId="1" applyFont="1" applyProtection="1">
      <protection locked="0"/>
    </xf>
    <xf numFmtId="0" fontId="22" fillId="0" borderId="0" xfId="0" applyFont="1" applyProtection="1">
      <protection locked="0"/>
    </xf>
    <xf numFmtId="0" fontId="22" fillId="6" borderId="0" xfId="0" applyFont="1" applyFill="1" applyProtection="1">
      <protection locked="0"/>
    </xf>
    <xf numFmtId="0" fontId="22" fillId="0" borderId="0" xfId="0" applyFont="1"/>
    <xf numFmtId="0" fontId="22" fillId="6" borderId="0" xfId="0" applyFont="1" applyFill="1"/>
    <xf numFmtId="0" fontId="23" fillId="0" borderId="0" xfId="0" applyFont="1" applyAlignment="1">
      <alignment horizontal="left" indent="1"/>
    </xf>
    <xf numFmtId="14" fontId="0" fillId="0" borderId="0" xfId="0" applyNumberFormat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0" fillId="0" borderId="0" xfId="0" applyAlignment="1">
      <alignment horizontal="left" wrapText="1"/>
    </xf>
    <xf numFmtId="0" fontId="24" fillId="0" borderId="0" xfId="0" applyFont="1"/>
    <xf numFmtId="0" fontId="0" fillId="0" borderId="0" xfId="0" applyAlignment="1">
      <alignment horizontal="left" indent="1"/>
    </xf>
    <xf numFmtId="0" fontId="25" fillId="0" borderId="0" xfId="0" applyFont="1" applyAlignment="1">
      <alignment horizontal="left" indent="1"/>
    </xf>
    <xf numFmtId="0" fontId="25" fillId="0" borderId="15" xfId="0" applyFont="1" applyBorder="1" applyAlignment="1">
      <alignment horizontal="left" indent="2"/>
    </xf>
    <xf numFmtId="14" fontId="14" fillId="7" borderId="14" xfId="0" applyNumberFormat="1" applyFont="1" applyFill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14" fillId="7" borderId="16" xfId="0" applyNumberFormat="1" applyFont="1" applyFill="1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37" fontId="0" fillId="0" borderId="16" xfId="1" applyNumberFormat="1" applyFont="1" applyFill="1" applyBorder="1" applyAlignment="1">
      <alignment horizontal="center"/>
    </xf>
    <xf numFmtId="14" fontId="0" fillId="8" borderId="5" xfId="0" applyNumberFormat="1" applyFill="1" applyBorder="1" applyProtection="1">
      <protection locked="0"/>
    </xf>
    <xf numFmtId="164" fontId="0" fillId="8" borderId="5" xfId="1" applyNumberFormat="1" applyFont="1" applyFill="1" applyBorder="1" applyProtection="1">
      <protection locked="0"/>
    </xf>
    <xf numFmtId="2" fontId="0" fillId="8" borderId="0" xfId="0" applyNumberFormat="1" applyFill="1" applyProtection="1">
      <protection locked="0"/>
    </xf>
    <xf numFmtId="14" fontId="0" fillId="8" borderId="0" xfId="0" applyNumberFormat="1" applyFill="1" applyProtection="1">
      <protection locked="0"/>
    </xf>
    <xf numFmtId="14" fontId="7" fillId="8" borderId="0" xfId="0" applyNumberFormat="1" applyFont="1" applyFill="1" applyProtection="1">
      <protection locked="0"/>
    </xf>
    <xf numFmtId="0" fontId="0" fillId="0" borderId="6" xfId="0" applyBorder="1" applyProtection="1">
      <protection locked="0"/>
    </xf>
    <xf numFmtId="0" fontId="0" fillId="8" borderId="5" xfId="0" applyFill="1" applyBorder="1" applyAlignment="1" applyProtection="1">
      <alignment horizontal="left"/>
      <protection locked="0"/>
    </xf>
    <xf numFmtId="2" fontId="0" fillId="8" borderId="5" xfId="0" quotePrefix="1" applyNumberFormat="1" applyFill="1" applyBorder="1" applyAlignment="1" applyProtection="1">
      <alignment horizontal="left"/>
      <protection locked="0"/>
    </xf>
    <xf numFmtId="2" fontId="0" fillId="8" borderId="5" xfId="0" applyNumberFormat="1" applyFill="1" applyBorder="1" applyAlignment="1" applyProtection="1">
      <alignment horizontal="left"/>
      <protection locked="0"/>
    </xf>
    <xf numFmtId="165" fontId="0" fillId="8" borderId="5" xfId="0" quotePrefix="1" applyNumberFormat="1" applyFill="1" applyBorder="1" applyAlignment="1" applyProtection="1">
      <alignment horizontal="left"/>
      <protection locked="0"/>
    </xf>
    <xf numFmtId="14" fontId="0" fillId="0" borderId="19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4" fontId="0" fillId="0" borderId="11" xfId="0" applyNumberFormat="1" applyBorder="1" applyProtection="1">
      <protection locked="0"/>
    </xf>
    <xf numFmtId="14" fontId="7" fillId="5" borderId="11" xfId="0" applyNumberFormat="1" applyFont="1" applyFill="1" applyBorder="1" applyProtection="1">
      <protection locked="0"/>
    </xf>
    <xf numFmtId="164" fontId="0" fillId="8" borderId="20" xfId="1" applyNumberFormat="1" applyFont="1" applyFill="1" applyBorder="1" applyProtection="1">
      <protection locked="0"/>
    </xf>
    <xf numFmtId="164" fontId="0" fillId="0" borderId="20" xfId="1" applyNumberFormat="1" applyFont="1" applyFill="1" applyBorder="1" applyProtection="1">
      <protection locked="0"/>
    </xf>
    <xf numFmtId="164" fontId="0" fillId="0" borderId="19" xfId="1" applyNumberFormat="1" applyFont="1" applyFill="1" applyBorder="1" applyProtection="1">
      <protection locked="0"/>
    </xf>
    <xf numFmtId="164" fontId="0" fillId="0" borderId="21" xfId="1" applyNumberFormat="1" applyFont="1" applyFill="1" applyBorder="1" applyProtection="1"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1" fontId="26" fillId="0" borderId="5" xfId="0" applyNumberFormat="1" applyFont="1" applyBorder="1" applyProtection="1">
      <protection locked="0"/>
    </xf>
    <xf numFmtId="0" fontId="26" fillId="0" borderId="0" xfId="0" applyFont="1" applyProtection="1">
      <protection locked="0"/>
    </xf>
    <xf numFmtId="9" fontId="26" fillId="0" borderId="6" xfId="2" applyFont="1" applyFill="1" applyBorder="1" applyProtection="1">
      <protection locked="0"/>
    </xf>
    <xf numFmtId="9" fontId="26" fillId="0" borderId="22" xfId="2" applyFont="1" applyFill="1" applyBorder="1" applyProtection="1">
      <protection locked="0"/>
    </xf>
    <xf numFmtId="14" fontId="7" fillId="5" borderId="22" xfId="0" applyNumberFormat="1" applyFont="1" applyFill="1" applyBorder="1" applyProtection="1">
      <protection locked="0"/>
    </xf>
    <xf numFmtId="0" fontId="0" fillId="0" borderId="0" xfId="0" applyAlignment="1">
      <alignment horizontal="left" wrapText="1" inden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9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/>
    <cellStyle name="Normal" xfId="0" builtinId="0"/>
    <cellStyle name="Normal 2" xfId="13" xr:uid="{00000000-0005-0000-0000-00005B000000}"/>
    <cellStyle name="Percent" xfId="2" builtinId="5"/>
  </cellStyles>
  <dxfs count="0"/>
  <tableStyles count="0" defaultTableStyle="TableStyleMedium2" defaultPivotStyle="PivotStyleLight16"/>
  <colors>
    <mruColors>
      <color rgb="FF00CC00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[TIA-GH-DP-Study-Schedule-Spring-2024.xlsx]Tracking-old (2)!PivotTable1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Study Schedule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'Tracking-old (2)'!$AI$3</c:f>
              <c:strCache>
                <c:ptCount val="1"/>
                <c:pt idx="0">
                  <c:v>Max of Projected Pace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'Tracking-old (2)'!$AH$4:$AH$64</c:f>
              <c:strCache>
                <c:ptCount val="61"/>
                <c:pt idx="0">
                  <c:v>7/17/2023</c:v>
                </c:pt>
                <c:pt idx="1">
                  <c:v>7/19/2023</c:v>
                </c:pt>
                <c:pt idx="2">
                  <c:v>7/20/2023</c:v>
                </c:pt>
                <c:pt idx="3">
                  <c:v>7/21/2023</c:v>
                </c:pt>
                <c:pt idx="4">
                  <c:v>7/22/2023</c:v>
                </c:pt>
                <c:pt idx="5">
                  <c:v>7/22/2023</c:v>
                </c:pt>
                <c:pt idx="6">
                  <c:v>7/24/2023</c:v>
                </c:pt>
                <c:pt idx="7">
                  <c:v>7/25/2023</c:v>
                </c:pt>
                <c:pt idx="8">
                  <c:v>7/26/2023</c:v>
                </c:pt>
                <c:pt idx="9">
                  <c:v>7/28/2023</c:v>
                </c:pt>
                <c:pt idx="10">
                  <c:v>7/29/2023</c:v>
                </c:pt>
                <c:pt idx="11">
                  <c:v>7/30/2023</c:v>
                </c:pt>
                <c:pt idx="12">
                  <c:v>7/30/2023</c:v>
                </c:pt>
                <c:pt idx="13">
                  <c:v>7/30/2023</c:v>
                </c:pt>
                <c:pt idx="14">
                  <c:v>7/31/2023</c:v>
                </c:pt>
                <c:pt idx="15">
                  <c:v>8/1/2023</c:v>
                </c:pt>
                <c:pt idx="16">
                  <c:v>8/2/2023</c:v>
                </c:pt>
                <c:pt idx="17">
                  <c:v>8/3/2023</c:v>
                </c:pt>
                <c:pt idx="18">
                  <c:v>8/4/2023</c:v>
                </c:pt>
                <c:pt idx="19">
                  <c:v>8/5/2023</c:v>
                </c:pt>
                <c:pt idx="20">
                  <c:v>8/6/2023</c:v>
                </c:pt>
                <c:pt idx="21">
                  <c:v>8/8/2023</c:v>
                </c:pt>
                <c:pt idx="22">
                  <c:v>8/9/2023</c:v>
                </c:pt>
                <c:pt idx="23">
                  <c:v>8/10/2023</c:v>
                </c:pt>
                <c:pt idx="24">
                  <c:v>8/11/2023</c:v>
                </c:pt>
                <c:pt idx="25">
                  <c:v>8/13/2023</c:v>
                </c:pt>
                <c:pt idx="26">
                  <c:v>8/15/2023</c:v>
                </c:pt>
                <c:pt idx="27">
                  <c:v>8/16/2023</c:v>
                </c:pt>
                <c:pt idx="28">
                  <c:v>8/17/2023</c:v>
                </c:pt>
                <c:pt idx="29">
                  <c:v>8/18/2023</c:v>
                </c:pt>
                <c:pt idx="30">
                  <c:v>8/19/2023</c:v>
                </c:pt>
                <c:pt idx="31">
                  <c:v>8/20/2023</c:v>
                </c:pt>
                <c:pt idx="32">
                  <c:v>8/22/2023</c:v>
                </c:pt>
                <c:pt idx="33">
                  <c:v>8/23/2023</c:v>
                </c:pt>
                <c:pt idx="34">
                  <c:v>8/25/2023</c:v>
                </c:pt>
                <c:pt idx="35">
                  <c:v>8/26/2023</c:v>
                </c:pt>
                <c:pt idx="36">
                  <c:v>8/26/2023</c:v>
                </c:pt>
                <c:pt idx="37">
                  <c:v>8/27/2023</c:v>
                </c:pt>
                <c:pt idx="38">
                  <c:v>8/28/2023</c:v>
                </c:pt>
                <c:pt idx="39">
                  <c:v>8/28/2023</c:v>
                </c:pt>
                <c:pt idx="40">
                  <c:v>8/29/2023</c:v>
                </c:pt>
                <c:pt idx="41">
                  <c:v>8/29/2023</c:v>
                </c:pt>
                <c:pt idx="42">
                  <c:v>8/29/2023</c:v>
                </c:pt>
                <c:pt idx="43">
                  <c:v>8/30/2023</c:v>
                </c:pt>
                <c:pt idx="44">
                  <c:v>8/30/2023</c:v>
                </c:pt>
                <c:pt idx="45">
                  <c:v>8/30/2023</c:v>
                </c:pt>
                <c:pt idx="46">
                  <c:v>8/31/2023</c:v>
                </c:pt>
                <c:pt idx="47">
                  <c:v>9/1/2023</c:v>
                </c:pt>
                <c:pt idx="48">
                  <c:v>9/3/2023</c:v>
                </c:pt>
                <c:pt idx="49">
                  <c:v>9/4/2023</c:v>
                </c:pt>
                <c:pt idx="50">
                  <c:v>9/5/2023</c:v>
                </c:pt>
                <c:pt idx="51">
                  <c:v>9/6/2023</c:v>
                </c:pt>
                <c:pt idx="52">
                  <c:v>9/7/2023</c:v>
                </c:pt>
                <c:pt idx="53">
                  <c:v>9/9/2023</c:v>
                </c:pt>
                <c:pt idx="54">
                  <c:v>9/9/2023</c:v>
                </c:pt>
                <c:pt idx="55">
                  <c:v>9/9/2023</c:v>
                </c:pt>
                <c:pt idx="56">
                  <c:v>9/10/2023</c:v>
                </c:pt>
                <c:pt idx="57">
                  <c:v>9/11/2023</c:v>
                </c:pt>
                <c:pt idx="58">
                  <c:v>9/13/2023</c:v>
                </c:pt>
                <c:pt idx="59">
                  <c:v>9/18/2023</c:v>
                </c:pt>
                <c:pt idx="60">
                  <c:v>9/20/2023</c:v>
                </c:pt>
              </c:strCache>
            </c:strRef>
          </c:cat>
          <c:val>
            <c:numRef>
              <c:f>'Tracking-old (2)'!$AI$4:$AI$64</c:f>
              <c:numCache>
                <c:formatCode>General</c:formatCode>
                <c:ptCount val="61"/>
                <c:pt idx="0">
                  <c:v>1</c:v>
                </c:pt>
                <c:pt idx="1">
                  <c:v>10</c:v>
                </c:pt>
                <c:pt idx="2">
                  <c:v>15</c:v>
                </c:pt>
                <c:pt idx="3">
                  <c:v>22</c:v>
                </c:pt>
                <c:pt idx="4">
                  <c:v>31</c:v>
                </c:pt>
                <c:pt idx="5">
                  <c:v>37</c:v>
                </c:pt>
                <c:pt idx="6">
                  <c:v>47</c:v>
                </c:pt>
                <c:pt idx="7">
                  <c:v>52</c:v>
                </c:pt>
                <c:pt idx="8">
                  <c:v>57</c:v>
                </c:pt>
                <c:pt idx="9">
                  <c:v>66</c:v>
                </c:pt>
                <c:pt idx="10">
                  <c:v>72</c:v>
                </c:pt>
                <c:pt idx="11">
                  <c:v>76</c:v>
                </c:pt>
                <c:pt idx="12">
                  <c:v>80</c:v>
                </c:pt>
                <c:pt idx="13">
                  <c:v>84</c:v>
                </c:pt>
                <c:pt idx="14">
                  <c:v>89</c:v>
                </c:pt>
                <c:pt idx="15">
                  <c:v>97</c:v>
                </c:pt>
                <c:pt idx="16">
                  <c:v>101</c:v>
                </c:pt>
                <c:pt idx="17">
                  <c:v>110</c:v>
                </c:pt>
                <c:pt idx="18">
                  <c:v>119</c:v>
                </c:pt>
                <c:pt idx="19">
                  <c:v>124</c:v>
                </c:pt>
                <c:pt idx="20">
                  <c:v>137</c:v>
                </c:pt>
                <c:pt idx="21">
                  <c:v>137</c:v>
                </c:pt>
                <c:pt idx="22">
                  <c:v>148</c:v>
                </c:pt>
                <c:pt idx="23">
                  <c:v>153</c:v>
                </c:pt>
                <c:pt idx="24">
                  <c:v>159</c:v>
                </c:pt>
                <c:pt idx="25">
                  <c:v>165</c:v>
                </c:pt>
                <c:pt idx="26">
                  <c:v>171</c:v>
                </c:pt>
                <c:pt idx="27">
                  <c:v>174</c:v>
                </c:pt>
                <c:pt idx="28">
                  <c:v>180</c:v>
                </c:pt>
                <c:pt idx="29">
                  <c:v>184</c:v>
                </c:pt>
                <c:pt idx="30">
                  <c:v>191</c:v>
                </c:pt>
                <c:pt idx="31">
                  <c:v>199</c:v>
                </c:pt>
                <c:pt idx="32">
                  <c:v>206</c:v>
                </c:pt>
                <c:pt idx="33">
                  <c:v>211</c:v>
                </c:pt>
                <c:pt idx="34">
                  <c:v>219</c:v>
                </c:pt>
                <c:pt idx="35">
                  <c:v>223</c:v>
                </c:pt>
                <c:pt idx="36">
                  <c:v>226</c:v>
                </c:pt>
                <c:pt idx="37">
                  <c:v>231</c:v>
                </c:pt>
                <c:pt idx="38">
                  <c:v>239</c:v>
                </c:pt>
                <c:pt idx="39">
                  <c:v>244</c:v>
                </c:pt>
                <c:pt idx="40">
                  <c:v>250</c:v>
                </c:pt>
                <c:pt idx="41">
                  <c:v>251</c:v>
                </c:pt>
                <c:pt idx="42">
                  <c:v>253</c:v>
                </c:pt>
                <c:pt idx="43">
                  <c:v>256</c:v>
                </c:pt>
                <c:pt idx="44">
                  <c:v>259</c:v>
                </c:pt>
                <c:pt idx="45">
                  <c:v>261</c:v>
                </c:pt>
                <c:pt idx="46">
                  <c:v>264</c:v>
                </c:pt>
                <c:pt idx="47">
                  <c:v>264</c:v>
                </c:pt>
                <c:pt idx="48">
                  <c:v>271</c:v>
                </c:pt>
                <c:pt idx="49">
                  <c:v>273</c:v>
                </c:pt>
                <c:pt idx="50">
                  <c:v>281</c:v>
                </c:pt>
                <c:pt idx="51">
                  <c:v>285</c:v>
                </c:pt>
                <c:pt idx="52">
                  <c:v>288</c:v>
                </c:pt>
                <c:pt idx="53">
                  <c:v>298</c:v>
                </c:pt>
                <c:pt idx="54">
                  <c:v>299</c:v>
                </c:pt>
                <c:pt idx="55">
                  <c:v>301</c:v>
                </c:pt>
                <c:pt idx="56">
                  <c:v>309</c:v>
                </c:pt>
                <c:pt idx="57">
                  <c:v>312</c:v>
                </c:pt>
                <c:pt idx="58">
                  <c:v>325</c:v>
                </c:pt>
                <c:pt idx="59">
                  <c:v>345</c:v>
                </c:pt>
                <c:pt idx="60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B-4D87-B549-AFB4AF401657}"/>
            </c:ext>
          </c:extLst>
        </c:ser>
        <c:ser>
          <c:idx val="1"/>
          <c:order val="1"/>
          <c:tx>
            <c:strRef>
              <c:f>'Tracking-old (2)'!$AJ$3</c:f>
              <c:strCache>
                <c:ptCount val="1"/>
                <c:pt idx="0">
                  <c:v>Max of Actual Pace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'Tracking-old (2)'!$AH$4:$AH$64</c:f>
              <c:strCache>
                <c:ptCount val="61"/>
                <c:pt idx="0">
                  <c:v>7/17/2023</c:v>
                </c:pt>
                <c:pt idx="1">
                  <c:v>7/19/2023</c:v>
                </c:pt>
                <c:pt idx="2">
                  <c:v>7/20/2023</c:v>
                </c:pt>
                <c:pt idx="3">
                  <c:v>7/21/2023</c:v>
                </c:pt>
                <c:pt idx="4">
                  <c:v>7/22/2023</c:v>
                </c:pt>
                <c:pt idx="5">
                  <c:v>7/22/2023</c:v>
                </c:pt>
                <c:pt idx="6">
                  <c:v>7/24/2023</c:v>
                </c:pt>
                <c:pt idx="7">
                  <c:v>7/25/2023</c:v>
                </c:pt>
                <c:pt idx="8">
                  <c:v>7/26/2023</c:v>
                </c:pt>
                <c:pt idx="9">
                  <c:v>7/28/2023</c:v>
                </c:pt>
                <c:pt idx="10">
                  <c:v>7/29/2023</c:v>
                </c:pt>
                <c:pt idx="11">
                  <c:v>7/30/2023</c:v>
                </c:pt>
                <c:pt idx="12">
                  <c:v>7/30/2023</c:v>
                </c:pt>
                <c:pt idx="13">
                  <c:v>7/30/2023</c:v>
                </c:pt>
                <c:pt idx="14">
                  <c:v>7/31/2023</c:v>
                </c:pt>
                <c:pt idx="15">
                  <c:v>8/1/2023</c:v>
                </c:pt>
                <c:pt idx="16">
                  <c:v>8/2/2023</c:v>
                </c:pt>
                <c:pt idx="17">
                  <c:v>8/3/2023</c:v>
                </c:pt>
                <c:pt idx="18">
                  <c:v>8/4/2023</c:v>
                </c:pt>
                <c:pt idx="19">
                  <c:v>8/5/2023</c:v>
                </c:pt>
                <c:pt idx="20">
                  <c:v>8/6/2023</c:v>
                </c:pt>
                <c:pt idx="21">
                  <c:v>8/8/2023</c:v>
                </c:pt>
                <c:pt idx="22">
                  <c:v>8/9/2023</c:v>
                </c:pt>
                <c:pt idx="23">
                  <c:v>8/10/2023</c:v>
                </c:pt>
                <c:pt idx="24">
                  <c:v>8/11/2023</c:v>
                </c:pt>
                <c:pt idx="25">
                  <c:v>8/13/2023</c:v>
                </c:pt>
                <c:pt idx="26">
                  <c:v>8/15/2023</c:v>
                </c:pt>
                <c:pt idx="27">
                  <c:v>8/16/2023</c:v>
                </c:pt>
                <c:pt idx="28">
                  <c:v>8/17/2023</c:v>
                </c:pt>
                <c:pt idx="29">
                  <c:v>8/18/2023</c:v>
                </c:pt>
                <c:pt idx="30">
                  <c:v>8/19/2023</c:v>
                </c:pt>
                <c:pt idx="31">
                  <c:v>8/20/2023</c:v>
                </c:pt>
                <c:pt idx="32">
                  <c:v>8/22/2023</c:v>
                </c:pt>
                <c:pt idx="33">
                  <c:v>8/23/2023</c:v>
                </c:pt>
                <c:pt idx="34">
                  <c:v>8/25/2023</c:v>
                </c:pt>
                <c:pt idx="35">
                  <c:v>8/26/2023</c:v>
                </c:pt>
                <c:pt idx="36">
                  <c:v>8/26/2023</c:v>
                </c:pt>
                <c:pt idx="37">
                  <c:v>8/27/2023</c:v>
                </c:pt>
                <c:pt idx="38">
                  <c:v>8/28/2023</c:v>
                </c:pt>
                <c:pt idx="39">
                  <c:v>8/28/2023</c:v>
                </c:pt>
                <c:pt idx="40">
                  <c:v>8/29/2023</c:v>
                </c:pt>
                <c:pt idx="41">
                  <c:v>8/29/2023</c:v>
                </c:pt>
                <c:pt idx="42">
                  <c:v>8/29/2023</c:v>
                </c:pt>
                <c:pt idx="43">
                  <c:v>8/30/2023</c:v>
                </c:pt>
                <c:pt idx="44">
                  <c:v>8/30/2023</c:v>
                </c:pt>
                <c:pt idx="45">
                  <c:v>8/30/2023</c:v>
                </c:pt>
                <c:pt idx="46">
                  <c:v>8/31/2023</c:v>
                </c:pt>
                <c:pt idx="47">
                  <c:v>9/1/2023</c:v>
                </c:pt>
                <c:pt idx="48">
                  <c:v>9/3/2023</c:v>
                </c:pt>
                <c:pt idx="49">
                  <c:v>9/4/2023</c:v>
                </c:pt>
                <c:pt idx="50">
                  <c:v>9/5/2023</c:v>
                </c:pt>
                <c:pt idx="51">
                  <c:v>9/6/2023</c:v>
                </c:pt>
                <c:pt idx="52">
                  <c:v>9/7/2023</c:v>
                </c:pt>
                <c:pt idx="53">
                  <c:v>9/9/2023</c:v>
                </c:pt>
                <c:pt idx="54">
                  <c:v>9/9/2023</c:v>
                </c:pt>
                <c:pt idx="55">
                  <c:v>9/9/2023</c:v>
                </c:pt>
                <c:pt idx="56">
                  <c:v>9/10/2023</c:v>
                </c:pt>
                <c:pt idx="57">
                  <c:v>9/11/2023</c:v>
                </c:pt>
                <c:pt idx="58">
                  <c:v>9/13/2023</c:v>
                </c:pt>
                <c:pt idx="59">
                  <c:v>9/18/2023</c:v>
                </c:pt>
                <c:pt idx="60">
                  <c:v>9/20/2023</c:v>
                </c:pt>
              </c:strCache>
            </c:strRef>
          </c:cat>
          <c:val>
            <c:numRef>
              <c:f>'Tracking-old (2)'!$AJ$4:$AJ$64</c:f>
              <c:numCache>
                <c:formatCode>General</c:formatCode>
                <c:ptCount val="6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B-4D87-B549-AFB4AF401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514144"/>
        <c:axId val="627515128"/>
      </c:lineChart>
      <c:catAx>
        <c:axId val="62751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15128"/>
        <c:crosses val="autoZero"/>
        <c:auto val="1"/>
        <c:lblAlgn val="ctr"/>
        <c:lblOffset val="100"/>
        <c:noMultiLvlLbl val="0"/>
      </c:catAx>
      <c:valAx>
        <c:axId val="62751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Study Pages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1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[TIA-GH-DP-Study-Schedule-Spring-2024.xlsx]Tracking-old!PivotTable1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Study Schedule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'Tracking-old'!$AI$3</c:f>
              <c:strCache>
                <c:ptCount val="1"/>
                <c:pt idx="0">
                  <c:v>Max of Projected Pace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'Tracking-old'!$AH$4:$AH$64</c:f>
              <c:strCache>
                <c:ptCount val="61"/>
                <c:pt idx="0">
                  <c:v>7/17/2023</c:v>
                </c:pt>
                <c:pt idx="1">
                  <c:v>7/19/2023</c:v>
                </c:pt>
                <c:pt idx="2">
                  <c:v>7/20/2023</c:v>
                </c:pt>
                <c:pt idx="3">
                  <c:v>7/21/2023</c:v>
                </c:pt>
                <c:pt idx="4">
                  <c:v>7/22/2023</c:v>
                </c:pt>
                <c:pt idx="5">
                  <c:v>7/22/2023</c:v>
                </c:pt>
                <c:pt idx="6">
                  <c:v>7/24/2023</c:v>
                </c:pt>
                <c:pt idx="7">
                  <c:v>7/25/2023</c:v>
                </c:pt>
                <c:pt idx="8">
                  <c:v>7/26/2023</c:v>
                </c:pt>
                <c:pt idx="9">
                  <c:v>7/28/2023</c:v>
                </c:pt>
                <c:pt idx="10">
                  <c:v>7/29/2023</c:v>
                </c:pt>
                <c:pt idx="11">
                  <c:v>7/30/2023</c:v>
                </c:pt>
                <c:pt idx="12">
                  <c:v>7/30/2023</c:v>
                </c:pt>
                <c:pt idx="13">
                  <c:v>7/30/2023</c:v>
                </c:pt>
                <c:pt idx="14">
                  <c:v>7/31/2023</c:v>
                </c:pt>
                <c:pt idx="15">
                  <c:v>8/1/2023</c:v>
                </c:pt>
                <c:pt idx="16">
                  <c:v>8/2/2023</c:v>
                </c:pt>
                <c:pt idx="17">
                  <c:v>8/3/2023</c:v>
                </c:pt>
                <c:pt idx="18">
                  <c:v>8/4/2023</c:v>
                </c:pt>
                <c:pt idx="19">
                  <c:v>8/5/2023</c:v>
                </c:pt>
                <c:pt idx="20">
                  <c:v>8/6/2023</c:v>
                </c:pt>
                <c:pt idx="21">
                  <c:v>8/8/2023</c:v>
                </c:pt>
                <c:pt idx="22">
                  <c:v>8/9/2023</c:v>
                </c:pt>
                <c:pt idx="23">
                  <c:v>8/10/2023</c:v>
                </c:pt>
                <c:pt idx="24">
                  <c:v>8/11/2023</c:v>
                </c:pt>
                <c:pt idx="25">
                  <c:v>8/13/2023</c:v>
                </c:pt>
                <c:pt idx="26">
                  <c:v>8/15/2023</c:v>
                </c:pt>
                <c:pt idx="27">
                  <c:v>8/16/2023</c:v>
                </c:pt>
                <c:pt idx="28">
                  <c:v>8/17/2023</c:v>
                </c:pt>
                <c:pt idx="29">
                  <c:v>8/18/2023</c:v>
                </c:pt>
                <c:pt idx="30">
                  <c:v>8/19/2023</c:v>
                </c:pt>
                <c:pt idx="31">
                  <c:v>8/20/2023</c:v>
                </c:pt>
                <c:pt idx="32">
                  <c:v>8/22/2023</c:v>
                </c:pt>
                <c:pt idx="33">
                  <c:v>8/23/2023</c:v>
                </c:pt>
                <c:pt idx="34">
                  <c:v>8/25/2023</c:v>
                </c:pt>
                <c:pt idx="35">
                  <c:v>8/26/2023</c:v>
                </c:pt>
                <c:pt idx="36">
                  <c:v>8/26/2023</c:v>
                </c:pt>
                <c:pt idx="37">
                  <c:v>8/27/2023</c:v>
                </c:pt>
                <c:pt idx="38">
                  <c:v>8/28/2023</c:v>
                </c:pt>
                <c:pt idx="39">
                  <c:v>8/28/2023</c:v>
                </c:pt>
                <c:pt idx="40">
                  <c:v>8/29/2023</c:v>
                </c:pt>
                <c:pt idx="41">
                  <c:v>8/29/2023</c:v>
                </c:pt>
                <c:pt idx="42">
                  <c:v>8/29/2023</c:v>
                </c:pt>
                <c:pt idx="43">
                  <c:v>8/30/2023</c:v>
                </c:pt>
                <c:pt idx="44">
                  <c:v>8/30/2023</c:v>
                </c:pt>
                <c:pt idx="45">
                  <c:v>8/30/2023</c:v>
                </c:pt>
                <c:pt idx="46">
                  <c:v>8/31/2023</c:v>
                </c:pt>
                <c:pt idx="47">
                  <c:v>9/1/2023</c:v>
                </c:pt>
                <c:pt idx="48">
                  <c:v>9/3/2023</c:v>
                </c:pt>
                <c:pt idx="49">
                  <c:v>9/4/2023</c:v>
                </c:pt>
                <c:pt idx="50">
                  <c:v>9/5/2023</c:v>
                </c:pt>
                <c:pt idx="51">
                  <c:v>9/6/2023</c:v>
                </c:pt>
                <c:pt idx="52">
                  <c:v>9/7/2023</c:v>
                </c:pt>
                <c:pt idx="53">
                  <c:v>9/9/2023</c:v>
                </c:pt>
                <c:pt idx="54">
                  <c:v>9/9/2023</c:v>
                </c:pt>
                <c:pt idx="55">
                  <c:v>9/9/2023</c:v>
                </c:pt>
                <c:pt idx="56">
                  <c:v>9/10/2023</c:v>
                </c:pt>
                <c:pt idx="57">
                  <c:v>9/11/2023</c:v>
                </c:pt>
                <c:pt idx="58">
                  <c:v>9/13/2023</c:v>
                </c:pt>
                <c:pt idx="59">
                  <c:v>9/18/2023</c:v>
                </c:pt>
                <c:pt idx="60">
                  <c:v>9/20/2023</c:v>
                </c:pt>
              </c:strCache>
            </c:strRef>
          </c:cat>
          <c:val>
            <c:numRef>
              <c:f>'Tracking-old'!$AI$4:$AI$64</c:f>
              <c:numCache>
                <c:formatCode>General</c:formatCode>
                <c:ptCount val="61"/>
                <c:pt idx="0">
                  <c:v>1</c:v>
                </c:pt>
                <c:pt idx="1">
                  <c:v>10</c:v>
                </c:pt>
                <c:pt idx="2">
                  <c:v>15</c:v>
                </c:pt>
                <c:pt idx="3">
                  <c:v>22</c:v>
                </c:pt>
                <c:pt idx="4">
                  <c:v>31</c:v>
                </c:pt>
                <c:pt idx="5">
                  <c:v>37</c:v>
                </c:pt>
                <c:pt idx="6">
                  <c:v>47</c:v>
                </c:pt>
                <c:pt idx="7">
                  <c:v>52</c:v>
                </c:pt>
                <c:pt idx="8">
                  <c:v>57</c:v>
                </c:pt>
                <c:pt idx="9">
                  <c:v>66</c:v>
                </c:pt>
                <c:pt idx="10">
                  <c:v>72</c:v>
                </c:pt>
                <c:pt idx="11">
                  <c:v>76</c:v>
                </c:pt>
                <c:pt idx="12">
                  <c:v>80</c:v>
                </c:pt>
                <c:pt idx="13">
                  <c:v>84</c:v>
                </c:pt>
                <c:pt idx="14">
                  <c:v>89</c:v>
                </c:pt>
                <c:pt idx="15">
                  <c:v>97</c:v>
                </c:pt>
                <c:pt idx="16">
                  <c:v>101</c:v>
                </c:pt>
                <c:pt idx="17">
                  <c:v>110</c:v>
                </c:pt>
                <c:pt idx="18">
                  <c:v>119</c:v>
                </c:pt>
                <c:pt idx="19">
                  <c:v>124</c:v>
                </c:pt>
                <c:pt idx="20">
                  <c:v>137</c:v>
                </c:pt>
                <c:pt idx="21">
                  <c:v>137</c:v>
                </c:pt>
                <c:pt idx="22">
                  <c:v>148</c:v>
                </c:pt>
                <c:pt idx="23">
                  <c:v>153</c:v>
                </c:pt>
                <c:pt idx="24">
                  <c:v>159</c:v>
                </c:pt>
                <c:pt idx="25">
                  <c:v>165</c:v>
                </c:pt>
                <c:pt idx="26">
                  <c:v>171</c:v>
                </c:pt>
                <c:pt idx="27">
                  <c:v>174</c:v>
                </c:pt>
                <c:pt idx="28">
                  <c:v>180</c:v>
                </c:pt>
                <c:pt idx="29">
                  <c:v>184</c:v>
                </c:pt>
                <c:pt idx="30">
                  <c:v>191</c:v>
                </c:pt>
                <c:pt idx="31">
                  <c:v>199</c:v>
                </c:pt>
                <c:pt idx="32">
                  <c:v>206</c:v>
                </c:pt>
                <c:pt idx="33">
                  <c:v>211</c:v>
                </c:pt>
                <c:pt idx="34">
                  <c:v>219</c:v>
                </c:pt>
                <c:pt idx="35">
                  <c:v>223</c:v>
                </c:pt>
                <c:pt idx="36">
                  <c:v>226</c:v>
                </c:pt>
                <c:pt idx="37">
                  <c:v>231</c:v>
                </c:pt>
                <c:pt idx="38">
                  <c:v>239</c:v>
                </c:pt>
                <c:pt idx="39">
                  <c:v>244</c:v>
                </c:pt>
                <c:pt idx="40">
                  <c:v>250</c:v>
                </c:pt>
                <c:pt idx="41">
                  <c:v>251</c:v>
                </c:pt>
                <c:pt idx="42">
                  <c:v>253</c:v>
                </c:pt>
                <c:pt idx="43">
                  <c:v>256</c:v>
                </c:pt>
                <c:pt idx="44">
                  <c:v>259</c:v>
                </c:pt>
                <c:pt idx="45">
                  <c:v>261</c:v>
                </c:pt>
                <c:pt idx="46">
                  <c:v>264</c:v>
                </c:pt>
                <c:pt idx="47">
                  <c:v>264</c:v>
                </c:pt>
                <c:pt idx="48">
                  <c:v>271</c:v>
                </c:pt>
                <c:pt idx="49">
                  <c:v>273</c:v>
                </c:pt>
                <c:pt idx="50">
                  <c:v>281</c:v>
                </c:pt>
                <c:pt idx="51">
                  <c:v>285</c:v>
                </c:pt>
                <c:pt idx="52">
                  <c:v>288</c:v>
                </c:pt>
                <c:pt idx="53">
                  <c:v>298</c:v>
                </c:pt>
                <c:pt idx="54">
                  <c:v>299</c:v>
                </c:pt>
                <c:pt idx="55">
                  <c:v>301</c:v>
                </c:pt>
                <c:pt idx="56">
                  <c:v>309</c:v>
                </c:pt>
                <c:pt idx="57">
                  <c:v>312</c:v>
                </c:pt>
                <c:pt idx="58">
                  <c:v>325</c:v>
                </c:pt>
                <c:pt idx="59">
                  <c:v>345</c:v>
                </c:pt>
                <c:pt idx="60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D-4C9F-AE33-B41E585B6622}"/>
            </c:ext>
          </c:extLst>
        </c:ser>
        <c:ser>
          <c:idx val="1"/>
          <c:order val="1"/>
          <c:tx>
            <c:strRef>
              <c:f>'Tracking-old'!$AJ$3</c:f>
              <c:strCache>
                <c:ptCount val="1"/>
                <c:pt idx="0">
                  <c:v>Max of Actual Pace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'Tracking-old'!$AH$4:$AH$64</c:f>
              <c:strCache>
                <c:ptCount val="61"/>
                <c:pt idx="0">
                  <c:v>7/17/2023</c:v>
                </c:pt>
                <c:pt idx="1">
                  <c:v>7/19/2023</c:v>
                </c:pt>
                <c:pt idx="2">
                  <c:v>7/20/2023</c:v>
                </c:pt>
                <c:pt idx="3">
                  <c:v>7/21/2023</c:v>
                </c:pt>
                <c:pt idx="4">
                  <c:v>7/22/2023</c:v>
                </c:pt>
                <c:pt idx="5">
                  <c:v>7/22/2023</c:v>
                </c:pt>
                <c:pt idx="6">
                  <c:v>7/24/2023</c:v>
                </c:pt>
                <c:pt idx="7">
                  <c:v>7/25/2023</c:v>
                </c:pt>
                <c:pt idx="8">
                  <c:v>7/26/2023</c:v>
                </c:pt>
                <c:pt idx="9">
                  <c:v>7/28/2023</c:v>
                </c:pt>
                <c:pt idx="10">
                  <c:v>7/29/2023</c:v>
                </c:pt>
                <c:pt idx="11">
                  <c:v>7/30/2023</c:v>
                </c:pt>
                <c:pt idx="12">
                  <c:v>7/30/2023</c:v>
                </c:pt>
                <c:pt idx="13">
                  <c:v>7/30/2023</c:v>
                </c:pt>
                <c:pt idx="14">
                  <c:v>7/31/2023</c:v>
                </c:pt>
                <c:pt idx="15">
                  <c:v>8/1/2023</c:v>
                </c:pt>
                <c:pt idx="16">
                  <c:v>8/2/2023</c:v>
                </c:pt>
                <c:pt idx="17">
                  <c:v>8/3/2023</c:v>
                </c:pt>
                <c:pt idx="18">
                  <c:v>8/4/2023</c:v>
                </c:pt>
                <c:pt idx="19">
                  <c:v>8/5/2023</c:v>
                </c:pt>
                <c:pt idx="20">
                  <c:v>8/6/2023</c:v>
                </c:pt>
                <c:pt idx="21">
                  <c:v>8/8/2023</c:v>
                </c:pt>
                <c:pt idx="22">
                  <c:v>8/9/2023</c:v>
                </c:pt>
                <c:pt idx="23">
                  <c:v>8/10/2023</c:v>
                </c:pt>
                <c:pt idx="24">
                  <c:v>8/11/2023</c:v>
                </c:pt>
                <c:pt idx="25">
                  <c:v>8/13/2023</c:v>
                </c:pt>
                <c:pt idx="26">
                  <c:v>8/15/2023</c:v>
                </c:pt>
                <c:pt idx="27">
                  <c:v>8/16/2023</c:v>
                </c:pt>
                <c:pt idx="28">
                  <c:v>8/17/2023</c:v>
                </c:pt>
                <c:pt idx="29">
                  <c:v>8/18/2023</c:v>
                </c:pt>
                <c:pt idx="30">
                  <c:v>8/19/2023</c:v>
                </c:pt>
                <c:pt idx="31">
                  <c:v>8/20/2023</c:v>
                </c:pt>
                <c:pt idx="32">
                  <c:v>8/22/2023</c:v>
                </c:pt>
                <c:pt idx="33">
                  <c:v>8/23/2023</c:v>
                </c:pt>
                <c:pt idx="34">
                  <c:v>8/25/2023</c:v>
                </c:pt>
                <c:pt idx="35">
                  <c:v>8/26/2023</c:v>
                </c:pt>
                <c:pt idx="36">
                  <c:v>8/26/2023</c:v>
                </c:pt>
                <c:pt idx="37">
                  <c:v>8/27/2023</c:v>
                </c:pt>
                <c:pt idx="38">
                  <c:v>8/28/2023</c:v>
                </c:pt>
                <c:pt idx="39">
                  <c:v>8/28/2023</c:v>
                </c:pt>
                <c:pt idx="40">
                  <c:v>8/29/2023</c:v>
                </c:pt>
                <c:pt idx="41">
                  <c:v>8/29/2023</c:v>
                </c:pt>
                <c:pt idx="42">
                  <c:v>8/29/2023</c:v>
                </c:pt>
                <c:pt idx="43">
                  <c:v>8/30/2023</c:v>
                </c:pt>
                <c:pt idx="44">
                  <c:v>8/30/2023</c:v>
                </c:pt>
                <c:pt idx="45">
                  <c:v>8/30/2023</c:v>
                </c:pt>
                <c:pt idx="46">
                  <c:v>8/31/2023</c:v>
                </c:pt>
                <c:pt idx="47">
                  <c:v>9/1/2023</c:v>
                </c:pt>
                <c:pt idx="48">
                  <c:v>9/3/2023</c:v>
                </c:pt>
                <c:pt idx="49">
                  <c:v>9/4/2023</c:v>
                </c:pt>
                <c:pt idx="50">
                  <c:v>9/5/2023</c:v>
                </c:pt>
                <c:pt idx="51">
                  <c:v>9/6/2023</c:v>
                </c:pt>
                <c:pt idx="52">
                  <c:v>9/7/2023</c:v>
                </c:pt>
                <c:pt idx="53">
                  <c:v>9/9/2023</c:v>
                </c:pt>
                <c:pt idx="54">
                  <c:v>9/9/2023</c:v>
                </c:pt>
                <c:pt idx="55">
                  <c:v>9/9/2023</c:v>
                </c:pt>
                <c:pt idx="56">
                  <c:v>9/10/2023</c:v>
                </c:pt>
                <c:pt idx="57">
                  <c:v>9/11/2023</c:v>
                </c:pt>
                <c:pt idx="58">
                  <c:v>9/13/2023</c:v>
                </c:pt>
                <c:pt idx="59">
                  <c:v>9/18/2023</c:v>
                </c:pt>
                <c:pt idx="60">
                  <c:v>9/20/2023</c:v>
                </c:pt>
              </c:strCache>
            </c:strRef>
          </c:cat>
          <c:val>
            <c:numRef>
              <c:f>'Tracking-old'!$AJ$4:$AJ$64</c:f>
              <c:numCache>
                <c:formatCode>General</c:formatCode>
                <c:ptCount val="6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4D-4C9F-AE33-B41E585B6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514144"/>
        <c:axId val="627515128"/>
      </c:lineChart>
      <c:catAx>
        <c:axId val="62751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15128"/>
        <c:crosses val="autoZero"/>
        <c:auto val="1"/>
        <c:lblAlgn val="ctr"/>
        <c:lblOffset val="100"/>
        <c:noMultiLvlLbl val="0"/>
      </c:catAx>
      <c:valAx>
        <c:axId val="62751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Study Pages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1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GHDP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'Study Schedule'!$O$14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'Study Schedule'!$L$15:$L$72</c:f>
              <c:numCache>
                <c:formatCode>m/d/yyyy</c:formatCode>
                <c:ptCount val="58"/>
                <c:pt idx="0">
                  <c:v>45306.5</c:v>
                </c:pt>
                <c:pt idx="1">
                  <c:v>45308.555142083896</c:v>
                </c:pt>
                <c:pt idx="2">
                  <c:v>45309.559878213804</c:v>
                </c:pt>
                <c:pt idx="3">
                  <c:v>45310.564614343712</c:v>
                </c:pt>
                <c:pt idx="4">
                  <c:v>45311.478010825442</c:v>
                </c:pt>
                <c:pt idx="5">
                  <c:v>45312.117388362654</c:v>
                </c:pt>
                <c:pt idx="6">
                  <c:v>45314.355209742898</c:v>
                </c:pt>
                <c:pt idx="7">
                  <c:v>45315.268606224628</c:v>
                </c:pt>
                <c:pt idx="8">
                  <c:v>45316.227672530447</c:v>
                </c:pt>
                <c:pt idx="9">
                  <c:v>45318.008795669826</c:v>
                </c:pt>
                <c:pt idx="10">
                  <c:v>45318.60250338295</c:v>
                </c:pt>
                <c:pt idx="11">
                  <c:v>45319.059201623815</c:v>
                </c:pt>
                <c:pt idx="12">
                  <c:v>45319.378890392421</c:v>
                </c:pt>
                <c:pt idx="13">
                  <c:v>45320.520635994588</c:v>
                </c:pt>
                <c:pt idx="14">
                  <c:v>45321.799391069013</c:v>
                </c:pt>
                <c:pt idx="15">
                  <c:v>45322.301759133967</c:v>
                </c:pt>
                <c:pt idx="16">
                  <c:v>45323.671853856562</c:v>
                </c:pt>
                <c:pt idx="17">
                  <c:v>45324.859269282817</c:v>
                </c:pt>
                <c:pt idx="18">
                  <c:v>45325.772665764547</c:v>
                </c:pt>
                <c:pt idx="19">
                  <c:v>45327.142760487142</c:v>
                </c:pt>
                <c:pt idx="20">
                  <c:v>45329.06089309878</c:v>
                </c:pt>
                <c:pt idx="21">
                  <c:v>45329.791610284163</c:v>
                </c:pt>
                <c:pt idx="22">
                  <c:v>45330.79634641407</c:v>
                </c:pt>
                <c:pt idx="23">
                  <c:v>45333.399526387009</c:v>
                </c:pt>
                <c:pt idx="24">
                  <c:v>45334.723951285523</c:v>
                </c:pt>
                <c:pt idx="25">
                  <c:v>45336.094046008118</c:v>
                </c:pt>
                <c:pt idx="26">
                  <c:v>45337.007442489848</c:v>
                </c:pt>
                <c:pt idx="27">
                  <c:v>45338.012178619756</c:v>
                </c:pt>
                <c:pt idx="28">
                  <c:v>45338.925575101486</c:v>
                </c:pt>
                <c:pt idx="29">
                  <c:v>45340.889377537213</c:v>
                </c:pt>
                <c:pt idx="30">
                  <c:v>45342.853179972939</c:v>
                </c:pt>
                <c:pt idx="31">
                  <c:v>45343.766576454669</c:v>
                </c:pt>
                <c:pt idx="32">
                  <c:v>45345.821718538566</c:v>
                </c:pt>
                <c:pt idx="33">
                  <c:v>45346.461096075778</c:v>
                </c:pt>
                <c:pt idx="34">
                  <c:v>45347.511502029767</c:v>
                </c:pt>
                <c:pt idx="35">
                  <c:v>45348.196549391068</c:v>
                </c:pt>
                <c:pt idx="36">
                  <c:v>45348.607577807845</c:v>
                </c:pt>
                <c:pt idx="37">
                  <c:v>45348.97293640054</c:v>
                </c:pt>
                <c:pt idx="38">
                  <c:v>45349.246955345057</c:v>
                </c:pt>
                <c:pt idx="39">
                  <c:v>45349.520974289575</c:v>
                </c:pt>
                <c:pt idx="40">
                  <c:v>45349.932002706351</c:v>
                </c:pt>
                <c:pt idx="41">
                  <c:v>45350.160351826788</c:v>
                </c:pt>
                <c:pt idx="42">
                  <c:v>45350.70838971583</c:v>
                </c:pt>
                <c:pt idx="43">
                  <c:v>45352.078484438425</c:v>
                </c:pt>
                <c:pt idx="44">
                  <c:v>45353.996617050063</c:v>
                </c:pt>
                <c:pt idx="45">
                  <c:v>45355.184032476318</c:v>
                </c:pt>
                <c:pt idx="46">
                  <c:v>45356.371447902573</c:v>
                </c:pt>
                <c:pt idx="47">
                  <c:v>45357.650202976998</c:v>
                </c:pt>
                <c:pt idx="48">
                  <c:v>45358.152571041952</c:v>
                </c:pt>
                <c:pt idx="49">
                  <c:v>45360.253382949937</c:v>
                </c:pt>
                <c:pt idx="50">
                  <c:v>45360.938430311238</c:v>
                </c:pt>
                <c:pt idx="51">
                  <c:v>45361.166779431675</c:v>
                </c:pt>
                <c:pt idx="52">
                  <c:v>45362.034506089323</c:v>
                </c:pt>
                <c:pt idx="53">
                  <c:v>45363.221921515571</c:v>
                </c:pt>
                <c:pt idx="54">
                  <c:v>45363.221921515578</c:v>
                </c:pt>
                <c:pt idx="55">
                  <c:v>45364.91170500678</c:v>
                </c:pt>
                <c:pt idx="56">
                  <c:v>45370.574763193516</c:v>
                </c:pt>
                <c:pt idx="57">
                  <c:v>45371.944857916111</c:v>
                </c:pt>
              </c:numCache>
            </c:numRef>
          </c:cat>
          <c:val>
            <c:numRef>
              <c:f>'Study Schedule'!$O$15:$O$72</c:f>
              <c:numCache>
                <c:formatCode>0</c:formatCode>
                <c:ptCount val="58"/>
                <c:pt idx="1">
                  <c:v>9</c:v>
                </c:pt>
                <c:pt idx="2">
                  <c:v>14</c:v>
                </c:pt>
                <c:pt idx="3">
                  <c:v>21</c:v>
                </c:pt>
                <c:pt idx="4">
                  <c:v>30</c:v>
                </c:pt>
                <c:pt idx="5">
                  <c:v>36</c:v>
                </c:pt>
                <c:pt idx="6">
                  <c:v>46</c:v>
                </c:pt>
                <c:pt idx="7">
                  <c:v>51</c:v>
                </c:pt>
                <c:pt idx="8">
                  <c:v>56</c:v>
                </c:pt>
                <c:pt idx="9">
                  <c:v>65</c:v>
                </c:pt>
                <c:pt idx="10">
                  <c:v>69</c:v>
                </c:pt>
                <c:pt idx="11">
                  <c:v>73</c:v>
                </c:pt>
                <c:pt idx="12">
                  <c:v>77</c:v>
                </c:pt>
                <c:pt idx="13">
                  <c:v>82</c:v>
                </c:pt>
                <c:pt idx="14">
                  <c:v>90</c:v>
                </c:pt>
                <c:pt idx="15">
                  <c:v>94</c:v>
                </c:pt>
                <c:pt idx="16">
                  <c:v>103</c:v>
                </c:pt>
                <c:pt idx="17">
                  <c:v>112</c:v>
                </c:pt>
                <c:pt idx="18">
                  <c:v>116</c:v>
                </c:pt>
                <c:pt idx="19">
                  <c:v>116</c:v>
                </c:pt>
                <c:pt idx="20">
                  <c:v>127</c:v>
                </c:pt>
                <c:pt idx="21">
                  <c:v>132</c:v>
                </c:pt>
                <c:pt idx="22">
                  <c:v>138</c:v>
                </c:pt>
                <c:pt idx="23">
                  <c:v>144</c:v>
                </c:pt>
                <c:pt idx="24">
                  <c:v>150</c:v>
                </c:pt>
                <c:pt idx="25">
                  <c:v>153</c:v>
                </c:pt>
                <c:pt idx="26">
                  <c:v>159</c:v>
                </c:pt>
                <c:pt idx="27">
                  <c:v>163</c:v>
                </c:pt>
                <c:pt idx="28">
                  <c:v>170</c:v>
                </c:pt>
                <c:pt idx="29">
                  <c:v>178</c:v>
                </c:pt>
                <c:pt idx="30">
                  <c:v>185</c:v>
                </c:pt>
                <c:pt idx="31">
                  <c:v>190</c:v>
                </c:pt>
                <c:pt idx="32">
                  <c:v>198</c:v>
                </c:pt>
                <c:pt idx="33">
                  <c:v>202</c:v>
                </c:pt>
                <c:pt idx="34">
                  <c:v>207</c:v>
                </c:pt>
                <c:pt idx="35">
                  <c:v>215</c:v>
                </c:pt>
                <c:pt idx="36">
                  <c:v>220</c:v>
                </c:pt>
                <c:pt idx="37">
                  <c:v>221</c:v>
                </c:pt>
                <c:pt idx="38">
                  <c:v>223</c:v>
                </c:pt>
                <c:pt idx="39">
                  <c:v>226</c:v>
                </c:pt>
                <c:pt idx="40">
                  <c:v>229</c:v>
                </c:pt>
                <c:pt idx="41">
                  <c:v>231</c:v>
                </c:pt>
                <c:pt idx="42">
                  <c:v>234</c:v>
                </c:pt>
                <c:pt idx="43">
                  <c:v>234</c:v>
                </c:pt>
                <c:pt idx="44">
                  <c:v>241</c:v>
                </c:pt>
                <c:pt idx="45">
                  <c:v>243</c:v>
                </c:pt>
                <c:pt idx="46">
                  <c:v>251</c:v>
                </c:pt>
                <c:pt idx="47">
                  <c:v>255</c:v>
                </c:pt>
                <c:pt idx="48">
                  <c:v>258</c:v>
                </c:pt>
                <c:pt idx="49">
                  <c:v>268</c:v>
                </c:pt>
                <c:pt idx="50">
                  <c:v>269</c:v>
                </c:pt>
                <c:pt idx="51">
                  <c:v>271</c:v>
                </c:pt>
                <c:pt idx="52">
                  <c:v>279</c:v>
                </c:pt>
                <c:pt idx="53">
                  <c:v>287</c:v>
                </c:pt>
                <c:pt idx="54">
                  <c:v>290</c:v>
                </c:pt>
                <c:pt idx="55">
                  <c:v>303</c:v>
                </c:pt>
                <c:pt idx="56">
                  <c:v>323</c:v>
                </c:pt>
                <c:pt idx="57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F2-4E6A-A182-ADBFA279D29B}"/>
            </c:ext>
          </c:extLst>
        </c:ser>
        <c:ser>
          <c:idx val="2"/>
          <c:order val="1"/>
          <c:tx>
            <c:strRef>
              <c:f>'Study Schedule'!$P$14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'Study Schedule'!$L$15:$L$72</c:f>
              <c:numCache>
                <c:formatCode>m/d/yyyy</c:formatCode>
                <c:ptCount val="58"/>
                <c:pt idx="0">
                  <c:v>45306.5</c:v>
                </c:pt>
                <c:pt idx="1">
                  <c:v>45308.555142083896</c:v>
                </c:pt>
                <c:pt idx="2">
                  <c:v>45309.559878213804</c:v>
                </c:pt>
                <c:pt idx="3">
                  <c:v>45310.564614343712</c:v>
                </c:pt>
                <c:pt idx="4">
                  <c:v>45311.478010825442</c:v>
                </c:pt>
                <c:pt idx="5">
                  <c:v>45312.117388362654</c:v>
                </c:pt>
                <c:pt idx="6">
                  <c:v>45314.355209742898</c:v>
                </c:pt>
                <c:pt idx="7">
                  <c:v>45315.268606224628</c:v>
                </c:pt>
                <c:pt idx="8">
                  <c:v>45316.227672530447</c:v>
                </c:pt>
                <c:pt idx="9">
                  <c:v>45318.008795669826</c:v>
                </c:pt>
                <c:pt idx="10">
                  <c:v>45318.60250338295</c:v>
                </c:pt>
                <c:pt idx="11">
                  <c:v>45319.059201623815</c:v>
                </c:pt>
                <c:pt idx="12">
                  <c:v>45319.378890392421</c:v>
                </c:pt>
                <c:pt idx="13">
                  <c:v>45320.520635994588</c:v>
                </c:pt>
                <c:pt idx="14">
                  <c:v>45321.799391069013</c:v>
                </c:pt>
                <c:pt idx="15">
                  <c:v>45322.301759133967</c:v>
                </c:pt>
                <c:pt idx="16">
                  <c:v>45323.671853856562</c:v>
                </c:pt>
                <c:pt idx="17">
                  <c:v>45324.859269282817</c:v>
                </c:pt>
                <c:pt idx="18">
                  <c:v>45325.772665764547</c:v>
                </c:pt>
                <c:pt idx="19">
                  <c:v>45327.142760487142</c:v>
                </c:pt>
                <c:pt idx="20">
                  <c:v>45329.06089309878</c:v>
                </c:pt>
                <c:pt idx="21">
                  <c:v>45329.791610284163</c:v>
                </c:pt>
                <c:pt idx="22">
                  <c:v>45330.79634641407</c:v>
                </c:pt>
                <c:pt idx="23">
                  <c:v>45333.399526387009</c:v>
                </c:pt>
                <c:pt idx="24">
                  <c:v>45334.723951285523</c:v>
                </c:pt>
                <c:pt idx="25">
                  <c:v>45336.094046008118</c:v>
                </c:pt>
                <c:pt idx="26">
                  <c:v>45337.007442489848</c:v>
                </c:pt>
                <c:pt idx="27">
                  <c:v>45338.012178619756</c:v>
                </c:pt>
                <c:pt idx="28">
                  <c:v>45338.925575101486</c:v>
                </c:pt>
                <c:pt idx="29">
                  <c:v>45340.889377537213</c:v>
                </c:pt>
                <c:pt idx="30">
                  <c:v>45342.853179972939</c:v>
                </c:pt>
                <c:pt idx="31">
                  <c:v>45343.766576454669</c:v>
                </c:pt>
                <c:pt idx="32">
                  <c:v>45345.821718538566</c:v>
                </c:pt>
                <c:pt idx="33">
                  <c:v>45346.461096075778</c:v>
                </c:pt>
                <c:pt idx="34">
                  <c:v>45347.511502029767</c:v>
                </c:pt>
                <c:pt idx="35">
                  <c:v>45348.196549391068</c:v>
                </c:pt>
                <c:pt idx="36">
                  <c:v>45348.607577807845</c:v>
                </c:pt>
                <c:pt idx="37">
                  <c:v>45348.97293640054</c:v>
                </c:pt>
                <c:pt idx="38">
                  <c:v>45349.246955345057</c:v>
                </c:pt>
                <c:pt idx="39">
                  <c:v>45349.520974289575</c:v>
                </c:pt>
                <c:pt idx="40">
                  <c:v>45349.932002706351</c:v>
                </c:pt>
                <c:pt idx="41">
                  <c:v>45350.160351826788</c:v>
                </c:pt>
                <c:pt idx="42">
                  <c:v>45350.70838971583</c:v>
                </c:pt>
                <c:pt idx="43">
                  <c:v>45352.078484438425</c:v>
                </c:pt>
                <c:pt idx="44">
                  <c:v>45353.996617050063</c:v>
                </c:pt>
                <c:pt idx="45">
                  <c:v>45355.184032476318</c:v>
                </c:pt>
                <c:pt idx="46">
                  <c:v>45356.371447902573</c:v>
                </c:pt>
                <c:pt idx="47">
                  <c:v>45357.650202976998</c:v>
                </c:pt>
                <c:pt idx="48">
                  <c:v>45358.152571041952</c:v>
                </c:pt>
                <c:pt idx="49">
                  <c:v>45360.253382949937</c:v>
                </c:pt>
                <c:pt idx="50">
                  <c:v>45360.938430311238</c:v>
                </c:pt>
                <c:pt idx="51">
                  <c:v>45361.166779431675</c:v>
                </c:pt>
                <c:pt idx="52">
                  <c:v>45362.034506089323</c:v>
                </c:pt>
                <c:pt idx="53">
                  <c:v>45363.221921515571</c:v>
                </c:pt>
                <c:pt idx="54">
                  <c:v>45363.221921515578</c:v>
                </c:pt>
                <c:pt idx="55">
                  <c:v>45364.91170500678</c:v>
                </c:pt>
                <c:pt idx="56">
                  <c:v>45370.574763193516</c:v>
                </c:pt>
                <c:pt idx="57">
                  <c:v>45371.944857916111</c:v>
                </c:pt>
              </c:numCache>
            </c:numRef>
          </c:cat>
          <c:val>
            <c:numRef>
              <c:f>'Study Schedule'!$P$15:$P$72</c:f>
              <c:numCache>
                <c:formatCode>General</c:formatCode>
                <c:ptCount val="58"/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2-4E6A-A182-ADBFA279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794240"/>
        <c:axId val="240841472"/>
      </c:lineChart>
      <c:dateAx>
        <c:axId val="240794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841472"/>
        <c:crosses val="autoZero"/>
        <c:auto val="1"/>
        <c:lblOffset val="100"/>
        <c:baseTimeUnit val="days"/>
      </c:dateAx>
      <c:valAx>
        <c:axId val="24084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 - Detailed Outline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7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399389</xdr:colOff>
      <xdr:row>1</xdr:row>
      <xdr:rowOff>43788</xdr:rowOff>
    </xdr:from>
    <xdr:to>
      <xdr:col>18</xdr:col>
      <xdr:colOff>423333</xdr:colOff>
      <xdr:row>34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867B2C-F82E-4BB6-834F-01DC8241D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190500</xdr:colOff>
      <xdr:row>4</xdr:row>
      <xdr:rowOff>57150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696DCCD8-E317-4CC3-9089-B53E90767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2141008</xdr:colOff>
      <xdr:row>4</xdr:row>
      <xdr:rowOff>61383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F6A86655-ADA1-B3A7-6221-C682BE4D4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340519</xdr:colOff>
      <xdr:row>4</xdr:row>
      <xdr:rowOff>66675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1E5ECF4F-9D18-4AE4-9D4B-6726371EE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399389</xdr:colOff>
      <xdr:row>1</xdr:row>
      <xdr:rowOff>43788</xdr:rowOff>
    </xdr:from>
    <xdr:to>
      <xdr:col>18</xdr:col>
      <xdr:colOff>423333</xdr:colOff>
      <xdr:row>34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C89B6A-803A-40FA-A6B0-83B0A9B5F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516D69D-8357-44A2-B8BC-F9C103B68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wbra\Desktop\TIA\2023%20Spring%20and%20Fall\DP%202023%20Fall\TIA-GH-DP-Study-Schedule-Fall-2023-1.xlsx" TargetMode="External"/><Relationship Id="rId1" Type="http://schemas.openxmlformats.org/officeDocument/2006/relationships/externalLinkPath" Target="/Users/dwbra/Desktop/TIA/2023%20Spring%20and%20Fall/DP%202023%20Fall/TIA-GH-DP-Study-Schedule-Fall-20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cumentation"/>
      <sheetName val="Documentation-old"/>
      <sheetName val="Schedule"/>
      <sheetName val="Tracking"/>
      <sheetName val="Schedule (double)"/>
      <sheetName val="Tracking (double)"/>
      <sheetName val="info"/>
      <sheetName val="Key Dates"/>
    </sheetNames>
    <sheetDataSet>
      <sheetData sheetId="0"/>
      <sheetData sheetId="1"/>
      <sheetData sheetId="2">
        <row r="1">
          <cell r="D1">
            <v>45124</v>
          </cell>
        </row>
        <row r="6">
          <cell r="K6" t="str">
            <v>Yes</v>
          </cell>
        </row>
        <row r="7">
          <cell r="J7">
            <v>18</v>
          </cell>
          <cell r="K7" t="str">
            <v>Yes</v>
          </cell>
        </row>
        <row r="8">
          <cell r="J8">
            <v>10</v>
          </cell>
          <cell r="K8" t="str">
            <v>Yes</v>
          </cell>
        </row>
        <row r="9">
          <cell r="J9">
            <v>18</v>
          </cell>
          <cell r="K9" t="str">
            <v>No</v>
          </cell>
        </row>
        <row r="10">
          <cell r="J10">
            <v>20</v>
          </cell>
          <cell r="K10" t="str">
            <v>No</v>
          </cell>
        </row>
        <row r="11">
          <cell r="J11">
            <v>19</v>
          </cell>
          <cell r="K11" t="str">
            <v>No</v>
          </cell>
        </row>
        <row r="12">
          <cell r="J12">
            <v>22</v>
          </cell>
          <cell r="K12" t="str">
            <v>No</v>
          </cell>
        </row>
        <row r="13">
          <cell r="J13">
            <v>18</v>
          </cell>
          <cell r="K13" t="str">
            <v>No</v>
          </cell>
        </row>
        <row r="14">
          <cell r="J14">
            <v>4</v>
          </cell>
          <cell r="K14" t="str">
            <v>No</v>
          </cell>
        </row>
        <row r="15">
          <cell r="J15">
            <v>45</v>
          </cell>
          <cell r="K15" t="str">
            <v>No</v>
          </cell>
        </row>
        <row r="16">
          <cell r="J16">
            <v>17</v>
          </cell>
          <cell r="K16" t="str">
            <v>No</v>
          </cell>
        </row>
        <row r="17">
          <cell r="J17">
            <v>24</v>
          </cell>
          <cell r="K17" t="str">
            <v>No</v>
          </cell>
        </row>
        <row r="18">
          <cell r="K18" t="str">
            <v>No</v>
          </cell>
        </row>
        <row r="19">
          <cell r="J19">
            <v>51</v>
          </cell>
          <cell r="K19" t="str">
            <v>No</v>
          </cell>
        </row>
        <row r="20">
          <cell r="J20">
            <v>12</v>
          </cell>
          <cell r="K20" t="str">
            <v>No</v>
          </cell>
        </row>
        <row r="21">
          <cell r="J21">
            <v>16</v>
          </cell>
          <cell r="K21" t="str">
            <v>No</v>
          </cell>
        </row>
        <row r="22">
          <cell r="J22">
            <v>19</v>
          </cell>
          <cell r="K22" t="str">
            <v>No</v>
          </cell>
        </row>
        <row r="23">
          <cell r="J23">
            <v>15</v>
          </cell>
          <cell r="K23" t="str">
            <v>No</v>
          </cell>
        </row>
        <row r="24">
          <cell r="J24">
            <v>7</v>
          </cell>
          <cell r="K24" t="str">
            <v>No</v>
          </cell>
        </row>
        <row r="25">
          <cell r="J25">
            <v>16</v>
          </cell>
          <cell r="K25" t="str">
            <v>No</v>
          </cell>
        </row>
        <row r="26">
          <cell r="J26">
            <v>8</v>
          </cell>
          <cell r="K26" t="str">
            <v>No</v>
          </cell>
        </row>
        <row r="27">
          <cell r="J27">
            <v>12</v>
          </cell>
          <cell r="K27" t="str">
            <v>No</v>
          </cell>
        </row>
        <row r="28">
          <cell r="J28">
            <v>19</v>
          </cell>
          <cell r="K28" t="str">
            <v>No</v>
          </cell>
        </row>
        <row r="29">
          <cell r="J29">
            <v>20</v>
          </cell>
          <cell r="K29" t="str">
            <v>No</v>
          </cell>
        </row>
        <row r="30">
          <cell r="J30">
            <v>5</v>
          </cell>
          <cell r="K30" t="str">
            <v>No</v>
          </cell>
        </row>
        <row r="31">
          <cell r="J31">
            <v>16</v>
          </cell>
          <cell r="K31" t="str">
            <v>No</v>
          </cell>
        </row>
        <row r="32">
          <cell r="J32">
            <v>11</v>
          </cell>
          <cell r="K32" t="str">
            <v>No</v>
          </cell>
        </row>
        <row r="33">
          <cell r="J33">
            <v>9</v>
          </cell>
          <cell r="K33" t="str">
            <v>No</v>
          </cell>
        </row>
        <row r="34">
          <cell r="J34">
            <v>3</v>
          </cell>
          <cell r="K34" t="str">
            <v>No</v>
          </cell>
        </row>
        <row r="35">
          <cell r="J35">
            <v>8</v>
          </cell>
          <cell r="K35" t="str">
            <v>No</v>
          </cell>
        </row>
        <row r="36">
          <cell r="J36">
            <v>6</v>
          </cell>
          <cell r="K36" t="str">
            <v>No</v>
          </cell>
        </row>
        <row r="37">
          <cell r="J37">
            <v>11</v>
          </cell>
          <cell r="K37" t="str">
            <v>No</v>
          </cell>
        </row>
        <row r="38">
          <cell r="K38" t="str">
            <v>No</v>
          </cell>
        </row>
        <row r="39">
          <cell r="J39">
            <v>12</v>
          </cell>
          <cell r="K39" t="str">
            <v>No</v>
          </cell>
        </row>
        <row r="40">
          <cell r="J40">
            <v>24</v>
          </cell>
          <cell r="K40" t="str">
            <v>No</v>
          </cell>
        </row>
        <row r="41">
          <cell r="J41">
            <v>23</v>
          </cell>
          <cell r="K41" t="str">
            <v>No</v>
          </cell>
        </row>
        <row r="42">
          <cell r="J42">
            <v>6</v>
          </cell>
          <cell r="K42" t="str">
            <v>No</v>
          </cell>
        </row>
        <row r="43">
          <cell r="J43">
            <v>37</v>
          </cell>
          <cell r="K43" t="str">
            <v>No</v>
          </cell>
        </row>
        <row r="44">
          <cell r="J44">
            <v>29</v>
          </cell>
          <cell r="K44" t="str">
            <v>No</v>
          </cell>
        </row>
        <row r="45">
          <cell r="J45">
            <v>22</v>
          </cell>
          <cell r="K45" t="str">
            <v>No</v>
          </cell>
        </row>
        <row r="46">
          <cell r="J46">
            <v>3</v>
          </cell>
          <cell r="K46" t="str">
            <v>No</v>
          </cell>
        </row>
        <row r="47">
          <cell r="J47">
            <v>5</v>
          </cell>
          <cell r="K47" t="str">
            <v>No</v>
          </cell>
        </row>
        <row r="48">
          <cell r="J48">
            <v>12</v>
          </cell>
          <cell r="K48" t="str">
            <v>No</v>
          </cell>
        </row>
        <row r="49">
          <cell r="J49">
            <v>19</v>
          </cell>
          <cell r="K49" t="str">
            <v>No</v>
          </cell>
        </row>
        <row r="50">
          <cell r="J50">
            <v>11</v>
          </cell>
          <cell r="K50" t="str">
            <v>No</v>
          </cell>
        </row>
        <row r="51">
          <cell r="J51">
            <v>7</v>
          </cell>
          <cell r="K51" t="str">
            <v>No</v>
          </cell>
        </row>
        <row r="52">
          <cell r="K52" t="str">
            <v>No</v>
          </cell>
        </row>
        <row r="53">
          <cell r="J53">
            <v>19</v>
          </cell>
          <cell r="K53" t="str">
            <v>No</v>
          </cell>
        </row>
        <row r="54">
          <cell r="J54">
            <v>9</v>
          </cell>
          <cell r="K54" t="str">
            <v>No</v>
          </cell>
        </row>
        <row r="55">
          <cell r="J55">
            <v>28</v>
          </cell>
          <cell r="K55" t="str">
            <v>No</v>
          </cell>
        </row>
        <row r="56">
          <cell r="J56">
            <v>14</v>
          </cell>
          <cell r="K56" t="str">
            <v>No</v>
          </cell>
        </row>
        <row r="57">
          <cell r="J57">
            <v>7</v>
          </cell>
          <cell r="K57" t="str">
            <v>No</v>
          </cell>
        </row>
        <row r="58">
          <cell r="J58">
            <v>15</v>
          </cell>
          <cell r="K58" t="str">
            <v>No</v>
          </cell>
        </row>
        <row r="59">
          <cell r="J59">
            <v>18</v>
          </cell>
          <cell r="K59" t="str">
            <v>No</v>
          </cell>
        </row>
        <row r="60">
          <cell r="J60">
            <v>10</v>
          </cell>
          <cell r="K60" t="str">
            <v>No</v>
          </cell>
        </row>
        <row r="61">
          <cell r="J61">
            <v>4</v>
          </cell>
          <cell r="K61" t="str">
            <v>No</v>
          </cell>
        </row>
        <row r="62">
          <cell r="J62">
            <v>7</v>
          </cell>
          <cell r="K62" t="str">
            <v>No</v>
          </cell>
        </row>
        <row r="63">
          <cell r="K63" t="str">
            <v>No</v>
          </cell>
        </row>
        <row r="64">
          <cell r="J64">
            <v>22</v>
          </cell>
          <cell r="K64" t="str">
            <v>No</v>
          </cell>
        </row>
        <row r="65">
          <cell r="J65">
            <v>23</v>
          </cell>
          <cell r="K65" t="str">
            <v>No</v>
          </cell>
        </row>
        <row r="66">
          <cell r="J66">
            <v>22</v>
          </cell>
          <cell r="K66" t="str">
            <v>No</v>
          </cell>
        </row>
        <row r="67">
          <cell r="J67">
            <v>22</v>
          </cell>
          <cell r="K67" t="str">
            <v>No</v>
          </cell>
        </row>
        <row r="68">
          <cell r="J68">
            <v>4</v>
          </cell>
          <cell r="K68" t="str">
            <v>No</v>
          </cell>
        </row>
        <row r="69">
          <cell r="J69">
            <v>20</v>
          </cell>
          <cell r="K69" t="str">
            <v>No</v>
          </cell>
        </row>
        <row r="70">
          <cell r="J70">
            <v>11</v>
          </cell>
          <cell r="K70" t="str">
            <v>No</v>
          </cell>
        </row>
        <row r="71">
          <cell r="J71">
            <v>15</v>
          </cell>
          <cell r="K71" t="str">
            <v>No</v>
          </cell>
        </row>
        <row r="72">
          <cell r="J72">
            <v>11</v>
          </cell>
          <cell r="K72" t="str">
            <v>No</v>
          </cell>
        </row>
        <row r="73">
          <cell r="J73">
            <v>7</v>
          </cell>
          <cell r="K73" t="str">
            <v>No</v>
          </cell>
        </row>
        <row r="74">
          <cell r="K74" t="str">
            <v>No</v>
          </cell>
        </row>
        <row r="75">
          <cell r="J75">
            <v>12</v>
          </cell>
          <cell r="K75" t="str">
            <v>No</v>
          </cell>
        </row>
        <row r="76">
          <cell r="J76">
            <v>8</v>
          </cell>
          <cell r="K76" t="str">
            <v>No</v>
          </cell>
        </row>
        <row r="77">
          <cell r="J77">
            <v>38</v>
          </cell>
          <cell r="K77" t="str">
            <v>No</v>
          </cell>
        </row>
        <row r="78">
          <cell r="J78">
            <v>16</v>
          </cell>
          <cell r="K78" t="str">
            <v>No</v>
          </cell>
        </row>
        <row r="79">
          <cell r="J79">
            <v>15</v>
          </cell>
          <cell r="K79" t="str">
            <v>No</v>
          </cell>
        </row>
        <row r="80">
          <cell r="J80">
            <v>3</v>
          </cell>
          <cell r="K80" t="str">
            <v>No</v>
          </cell>
        </row>
        <row r="81">
          <cell r="J81">
            <v>3</v>
          </cell>
          <cell r="K81" t="str">
            <v>No</v>
          </cell>
        </row>
        <row r="82">
          <cell r="J82">
            <v>18</v>
          </cell>
          <cell r="K82" t="str">
            <v>No</v>
          </cell>
        </row>
        <row r="83">
          <cell r="J83">
            <v>7</v>
          </cell>
          <cell r="K83" t="str">
            <v>No</v>
          </cell>
        </row>
        <row r="84">
          <cell r="J84">
            <v>9</v>
          </cell>
          <cell r="K84" t="str">
            <v>No</v>
          </cell>
        </row>
        <row r="85">
          <cell r="J85">
            <v>8</v>
          </cell>
          <cell r="K85" t="str">
            <v>No</v>
          </cell>
        </row>
        <row r="86">
          <cell r="J86">
            <v>42</v>
          </cell>
          <cell r="K86" t="str">
            <v>No</v>
          </cell>
        </row>
        <row r="87">
          <cell r="J87">
            <v>16</v>
          </cell>
          <cell r="K87" t="str">
            <v>No</v>
          </cell>
        </row>
        <row r="88">
          <cell r="J88">
            <v>22</v>
          </cell>
          <cell r="K88" t="str">
            <v>No</v>
          </cell>
        </row>
        <row r="89">
          <cell r="J89">
            <v>8</v>
          </cell>
          <cell r="K89" t="str">
            <v>No</v>
          </cell>
        </row>
        <row r="90">
          <cell r="J90">
            <v>6</v>
          </cell>
          <cell r="K90" t="str">
            <v>No</v>
          </cell>
        </row>
        <row r="91">
          <cell r="J91">
            <v>8</v>
          </cell>
          <cell r="K91" t="str">
            <v>No</v>
          </cell>
        </row>
        <row r="92">
          <cell r="K92" t="str">
            <v>No</v>
          </cell>
        </row>
        <row r="93">
          <cell r="J93">
            <v>17</v>
          </cell>
          <cell r="K93" t="str">
            <v>No</v>
          </cell>
        </row>
        <row r="94">
          <cell r="J94">
            <v>26</v>
          </cell>
          <cell r="K94" t="str">
            <v>No</v>
          </cell>
        </row>
        <row r="95">
          <cell r="J95">
            <v>15</v>
          </cell>
          <cell r="K95" t="str">
            <v>No</v>
          </cell>
        </row>
        <row r="96">
          <cell r="J96">
            <v>38</v>
          </cell>
          <cell r="K96" t="str">
            <v>No</v>
          </cell>
        </row>
        <row r="97">
          <cell r="K97" t="str">
            <v>No</v>
          </cell>
        </row>
      </sheetData>
      <sheetData sheetId="3"/>
      <sheetData sheetId="4"/>
      <sheetData sheetId="5"/>
      <sheetData sheetId="6">
        <row r="6">
          <cell r="F6" t="str">
            <v>Complete introduction section of online seminar</v>
          </cell>
          <cell r="G6">
            <v>0.5</v>
          </cell>
          <cell r="H6">
            <v>7.1377587437544627E-3</v>
          </cell>
          <cell r="I6" t="str">
            <v>Complete introduction section of online seminar</v>
          </cell>
          <cell r="J6">
            <v>0.5</v>
          </cell>
          <cell r="K6">
            <v>3.5688793718772313E-3</v>
          </cell>
        </row>
        <row r="7">
          <cell r="F7" t="str">
            <v>Group Life Insurance</v>
          </cell>
          <cell r="G7">
            <v>1</v>
          </cell>
          <cell r="H7">
            <v>1.4275517487508925E-2</v>
          </cell>
          <cell r="I7" t="str">
            <v>Group Life Insurance</v>
          </cell>
          <cell r="J7">
            <v>1</v>
          </cell>
          <cell r="K7">
            <v>7.1377587437544627E-3</v>
          </cell>
        </row>
        <row r="8">
          <cell r="F8" t="str">
            <v>Group Disability</v>
          </cell>
          <cell r="G8">
            <v>0.75</v>
          </cell>
          <cell r="H8">
            <v>1.0706638115631694E-2</v>
          </cell>
          <cell r="I8" t="str">
            <v>Group Disability</v>
          </cell>
          <cell r="J8">
            <v>0.75</v>
          </cell>
          <cell r="K8">
            <v>5.3533190578158472E-3</v>
          </cell>
        </row>
        <row r="9">
          <cell r="B9">
            <v>70.699173553717614</v>
          </cell>
          <cell r="F9" t="str">
            <v>Medical Benefits in the US</v>
          </cell>
          <cell r="G9">
            <v>1</v>
          </cell>
          <cell r="H9">
            <v>1.4275517487508925E-2</v>
          </cell>
          <cell r="I9" t="str">
            <v>Medical Benefits in the US</v>
          </cell>
          <cell r="J9">
            <v>1</v>
          </cell>
          <cell r="K9">
            <v>7.1377587437544627E-3</v>
          </cell>
        </row>
        <row r="10">
          <cell r="F10" t="str">
            <v>Health Benefits in Canada</v>
          </cell>
          <cell r="G10">
            <v>1</v>
          </cell>
          <cell r="H10">
            <v>1.4275517487508925E-2</v>
          </cell>
          <cell r="I10" t="str">
            <v>Health Benefits in Canada</v>
          </cell>
          <cell r="J10">
            <v>1</v>
          </cell>
          <cell r="K10">
            <v>7.1377587437544627E-3</v>
          </cell>
        </row>
        <row r="11">
          <cell r="F11" t="str">
            <v>Dental Benefits in the US</v>
          </cell>
          <cell r="G11">
            <v>1</v>
          </cell>
          <cell r="H11">
            <v>1.4275517487508925E-2</v>
          </cell>
          <cell r="I11" t="str">
            <v>Dental Benefits in the US</v>
          </cell>
          <cell r="J11">
            <v>1</v>
          </cell>
          <cell r="K11">
            <v>7.1377587437544627E-3</v>
          </cell>
        </row>
        <row r="12">
          <cell r="F12" t="str">
            <v>Pharmacy Benefits in the US</v>
          </cell>
          <cell r="G12">
            <v>1</v>
          </cell>
          <cell r="H12">
            <v>1.4275517487508925E-2</v>
          </cell>
          <cell r="I12" t="str">
            <v>Pharmacy Benefits in the US</v>
          </cell>
          <cell r="J12">
            <v>1</v>
          </cell>
          <cell r="K12">
            <v>7.1377587437544627E-3</v>
          </cell>
        </row>
        <row r="13">
          <cell r="F13" t="str">
            <v>Group Long-Term Care Insurance</v>
          </cell>
          <cell r="G13">
            <v>1</v>
          </cell>
          <cell r="H13">
            <v>1.4275517487508925E-2</v>
          </cell>
          <cell r="I13" t="str">
            <v>Group Long-Term Care Insurance</v>
          </cell>
          <cell r="J13">
            <v>1</v>
          </cell>
          <cell r="K13">
            <v>7.1377587437544627E-3</v>
          </cell>
        </row>
        <row r="14">
          <cell r="F14" t="str">
            <v>Combo Long-Term Care Products</v>
          </cell>
          <cell r="G14">
            <v>0.75</v>
          </cell>
          <cell r="H14">
            <v>1.0706638115631694E-2</v>
          </cell>
          <cell r="I14" t="str">
            <v>Combo Long-Term Care Products</v>
          </cell>
          <cell r="J14">
            <v>0.75</v>
          </cell>
          <cell r="K14">
            <v>5.3533190578158472E-3</v>
          </cell>
        </row>
        <row r="15">
          <cell r="F15" t="str">
            <v>The Products</v>
          </cell>
          <cell r="G15">
            <v>1</v>
          </cell>
          <cell r="H15">
            <v>1.4275517487508925E-2</v>
          </cell>
          <cell r="I15" t="str">
            <v>The Products</v>
          </cell>
          <cell r="J15">
            <v>1</v>
          </cell>
          <cell r="K15">
            <v>7.1377587437544627E-3</v>
          </cell>
        </row>
        <row r="16">
          <cell r="F16" t="str">
            <v>History of Managed Health Care and Insurance in the US</v>
          </cell>
          <cell r="G16">
            <v>0.4</v>
          </cell>
          <cell r="H16">
            <v>5.7102069950035706E-3</v>
          </cell>
          <cell r="I16" t="str">
            <v>History of Managed Health Care and Insurance in the US</v>
          </cell>
          <cell r="J16">
            <v>0.4</v>
          </cell>
          <cell r="K16">
            <v>2.8551034975017853E-3</v>
          </cell>
        </row>
        <row r="17">
          <cell r="F17" t="str">
            <v>Types of Health Insurers and Mgd Care Orgs.</v>
          </cell>
          <cell r="G17">
            <v>1</v>
          </cell>
          <cell r="H17">
            <v>1.4275517487508925E-2</v>
          </cell>
          <cell r="I17" t="str">
            <v>Types of Health Insurers and Mgd Care Orgs.</v>
          </cell>
          <cell r="J17">
            <v>1</v>
          </cell>
          <cell r="K17">
            <v>7.1377587437544627E-3</v>
          </cell>
        </row>
        <row r="18">
          <cell r="F18" t="str">
            <v>Setting Premium Rates</v>
          </cell>
          <cell r="G18">
            <v>1</v>
          </cell>
          <cell r="H18">
            <v>1.4275517487508925E-2</v>
          </cell>
          <cell r="I18" t="str">
            <v>Setting Premium Rates</v>
          </cell>
          <cell r="J18">
            <v>1</v>
          </cell>
          <cell r="K18">
            <v>7.1377587437544627E-3</v>
          </cell>
        </row>
        <row r="19">
          <cell r="F19" t="str">
            <v>Pricing of Group Insurance</v>
          </cell>
          <cell r="G19">
            <v>0.75</v>
          </cell>
          <cell r="H19">
            <v>1.0706638115631694E-2</v>
          </cell>
          <cell r="I19" t="str">
            <v>Pricing of Group Insurance</v>
          </cell>
          <cell r="J19">
            <v>0.75</v>
          </cell>
          <cell r="K19">
            <v>5.3533190578158472E-3</v>
          </cell>
        </row>
        <row r="20">
          <cell r="F20" t="str">
            <v>Estimating Life Claim Costs</v>
          </cell>
          <cell r="G20">
            <v>1</v>
          </cell>
          <cell r="H20">
            <v>1.4275517487508925E-2</v>
          </cell>
          <cell r="I20" t="str">
            <v>Estimating Life Claim Costs</v>
          </cell>
          <cell r="J20">
            <v>1</v>
          </cell>
          <cell r="K20">
            <v>7.1377587437544627E-3</v>
          </cell>
        </row>
        <row r="21">
          <cell r="F21" t="str">
            <v>Estimating Medical Claims Costs</v>
          </cell>
          <cell r="G21">
            <v>1</v>
          </cell>
          <cell r="H21">
            <v>1.4275517487508925E-2</v>
          </cell>
          <cell r="I21" t="str">
            <v>Estimating Medical Claims Costs</v>
          </cell>
          <cell r="J21">
            <v>1</v>
          </cell>
          <cell r="K21">
            <v>7.1377587437544627E-3</v>
          </cell>
        </row>
        <row r="22">
          <cell r="F22" t="str">
            <v>Estimating Pharmacy Claim Costs</v>
          </cell>
          <cell r="G22">
            <v>1</v>
          </cell>
          <cell r="H22">
            <v>1.4275517487508925E-2</v>
          </cell>
          <cell r="I22" t="str">
            <v>Estimating Pharmacy Claim Costs</v>
          </cell>
          <cell r="J22">
            <v>1</v>
          </cell>
          <cell r="K22">
            <v>7.1377587437544627E-3</v>
          </cell>
        </row>
        <row r="23">
          <cell r="F23" t="str">
            <v>Pharmacy Benefit Pricing - GHC 105-17</v>
          </cell>
          <cell r="G23">
            <v>0.5</v>
          </cell>
          <cell r="H23">
            <v>7.1377587437544627E-3</v>
          </cell>
          <cell r="I23" t="str">
            <v>Pharmacy Benefit Pricing - GHC 105-17</v>
          </cell>
          <cell r="J23">
            <v>0.5</v>
          </cell>
          <cell r="K23">
            <v>3.5688793718772313E-3</v>
          </cell>
        </row>
        <row r="24">
          <cell r="F24" t="str">
            <v>Estimating Disability Claim Costs</v>
          </cell>
          <cell r="G24">
            <v>1</v>
          </cell>
          <cell r="H24">
            <v>1.4275517487508925E-2</v>
          </cell>
          <cell r="I24" t="str">
            <v>Estimating Disability Claim Costs</v>
          </cell>
          <cell r="J24">
            <v>1</v>
          </cell>
          <cell r="K24">
            <v>7.1377587437544627E-3</v>
          </cell>
        </row>
        <row r="25">
          <cell r="F25" t="str">
            <v>Disability - GHC 101-13</v>
          </cell>
          <cell r="G25">
            <v>0.6</v>
          </cell>
          <cell r="H25">
            <v>8.5653104925053555E-3</v>
          </cell>
          <cell r="I25" t="str">
            <v>Disability - GHC 101-13</v>
          </cell>
          <cell r="J25">
            <v>0.6</v>
          </cell>
          <cell r="K25">
            <v>4.2826552462526778E-3</v>
          </cell>
        </row>
        <row r="26">
          <cell r="F26" t="str">
            <v>Canadian Group LTD Termination - GHC 107-17</v>
          </cell>
          <cell r="G26">
            <v>0.75</v>
          </cell>
          <cell r="H26">
            <v>1.0706638115631694E-2</v>
          </cell>
          <cell r="I26" t="str">
            <v>Canadian Group LTD Termination - GHC 107-17</v>
          </cell>
          <cell r="J26">
            <v>0.75</v>
          </cell>
          <cell r="K26">
            <v>5.3533190578158472E-3</v>
          </cell>
        </row>
        <row r="27">
          <cell r="F27" t="str">
            <v>Estimating Dental Claim Costs</v>
          </cell>
          <cell r="G27">
            <v>1</v>
          </cell>
          <cell r="H27">
            <v>1.4275517487508925E-2</v>
          </cell>
          <cell r="I27" t="str">
            <v>Estimating Dental Claim Costs</v>
          </cell>
          <cell r="J27">
            <v>1</v>
          </cell>
          <cell r="K27">
            <v>7.1377587437544627E-3</v>
          </cell>
        </row>
        <row r="28">
          <cell r="F28" t="str">
            <v>Pricing Group Long-Term Care</v>
          </cell>
          <cell r="G28">
            <v>1</v>
          </cell>
          <cell r="H28">
            <v>1.4275517487508925E-2</v>
          </cell>
          <cell r="I28" t="str">
            <v>Pricing Group Long-Term Care</v>
          </cell>
          <cell r="J28">
            <v>1</v>
          </cell>
          <cell r="K28">
            <v>7.1377587437544627E-3</v>
          </cell>
        </row>
        <row r="29">
          <cell r="F29" t="str">
            <v>LTC Rate Increases</v>
          </cell>
          <cell r="G29">
            <v>0.3</v>
          </cell>
          <cell r="H29">
            <v>4.2826552462526778E-3</v>
          </cell>
          <cell r="I29" t="str">
            <v>LTC Rate Increases</v>
          </cell>
          <cell r="J29">
            <v>0.3</v>
          </cell>
          <cell r="K29">
            <v>2.1413276231263389E-3</v>
          </cell>
        </row>
        <row r="30">
          <cell r="F30" t="str">
            <v>Medical Claim Cost Trend Analysis</v>
          </cell>
          <cell r="G30">
            <v>1</v>
          </cell>
          <cell r="H30">
            <v>1.4275517487508925E-2</v>
          </cell>
          <cell r="I30" t="str">
            <v>Medical Claim Cost Trend Analysis</v>
          </cell>
          <cell r="J30">
            <v>1</v>
          </cell>
          <cell r="K30">
            <v>7.1377587437544627E-3</v>
          </cell>
        </row>
        <row r="31">
          <cell r="F31" t="str">
            <v>Product Development</v>
          </cell>
          <cell r="G31">
            <v>0.75</v>
          </cell>
          <cell r="H31">
            <v>1.0706638115631694E-2</v>
          </cell>
          <cell r="I31" t="str">
            <v>Product Development</v>
          </cell>
          <cell r="J31">
            <v>0.75</v>
          </cell>
          <cell r="K31">
            <v>5.3533190578158472E-3</v>
          </cell>
        </row>
        <row r="32">
          <cell r="F32" t="str">
            <v>Underwriting and Rating</v>
          </cell>
          <cell r="G32">
            <v>0.75</v>
          </cell>
          <cell r="H32">
            <v>1.0706638115631694E-2</v>
          </cell>
          <cell r="I32" t="str">
            <v>Underwriting and Rating</v>
          </cell>
          <cell r="J32">
            <v>0.75</v>
          </cell>
          <cell r="K32">
            <v>5.3533190578158472E-3</v>
          </cell>
        </row>
        <row r="33">
          <cell r="F33" t="str">
            <v>Benefit Rush</v>
          </cell>
          <cell r="G33">
            <v>0.25</v>
          </cell>
          <cell r="H33">
            <v>3.5688793718772313E-3</v>
          </cell>
          <cell r="I33" t="str">
            <v>Benefit Rush</v>
          </cell>
          <cell r="J33">
            <v>0.25</v>
          </cell>
          <cell r="K33">
            <v>1.7844396859386157E-3</v>
          </cell>
        </row>
        <row r="34">
          <cell r="F34" t="str">
            <v>ASOP 23 - Data Quality</v>
          </cell>
          <cell r="G34">
            <v>0.25</v>
          </cell>
          <cell r="H34">
            <v>3.5688793718772313E-3</v>
          </cell>
          <cell r="I34" t="str">
            <v>ASOP 23 - Data Quality</v>
          </cell>
          <cell r="J34">
            <v>0.25</v>
          </cell>
          <cell r="K34">
            <v>1.7844396859386157E-3</v>
          </cell>
        </row>
        <row r="35">
          <cell r="F35" t="str">
            <v>ASOP 25 - Credibility Procedures</v>
          </cell>
          <cell r="G35">
            <v>0.25</v>
          </cell>
          <cell r="H35">
            <v>3.5688793718772313E-3</v>
          </cell>
          <cell r="I35" t="str">
            <v>ASOP 25 - Credibility Procedures</v>
          </cell>
          <cell r="J35">
            <v>0.25</v>
          </cell>
          <cell r="K35">
            <v>1.7844396859386157E-3</v>
          </cell>
        </row>
        <row r="36">
          <cell r="F36" t="str">
            <v>ASOP 41 - Actuarial Communications</v>
          </cell>
          <cell r="G36">
            <v>0.3</v>
          </cell>
          <cell r="H36">
            <v>4.2826552462526778E-3</v>
          </cell>
          <cell r="I36" t="str">
            <v>ASOP 41 - Actuarial Communications</v>
          </cell>
          <cell r="J36">
            <v>0.3</v>
          </cell>
          <cell r="K36">
            <v>2.1413276231263389E-3</v>
          </cell>
        </row>
        <row r="37">
          <cell r="F37" t="str">
            <v>Environment of EE Benefit Plans</v>
          </cell>
          <cell r="G37">
            <v>0.5</v>
          </cell>
          <cell r="H37">
            <v>7.1377587437544627E-3</v>
          </cell>
          <cell r="I37" t="str">
            <v>Environment of EE Benefit Plans</v>
          </cell>
          <cell r="J37">
            <v>0.5</v>
          </cell>
          <cell r="K37">
            <v>3.5688793718772313E-3</v>
          </cell>
        </row>
        <row r="38">
          <cell r="F38" t="str">
            <v>Functional Approach to Designing and Evaluating EE Bfts</v>
          </cell>
          <cell r="G38">
            <v>1</v>
          </cell>
          <cell r="H38">
            <v>1.4275517487508925E-2</v>
          </cell>
          <cell r="I38" t="str">
            <v>Functional Approach to Designing and Evaluating EE Bfts</v>
          </cell>
          <cell r="J38">
            <v>1</v>
          </cell>
          <cell r="K38">
            <v>7.1377587437544627E-3</v>
          </cell>
        </row>
        <row r="39">
          <cell r="F39" t="str">
            <v>Consumer-Driven Health Plans</v>
          </cell>
          <cell r="G39">
            <v>1</v>
          </cell>
          <cell r="H39">
            <v>1.4275517487508925E-2</v>
          </cell>
          <cell r="I39" t="str">
            <v>Consumer-Driven Health Plans</v>
          </cell>
          <cell r="J39">
            <v>1</v>
          </cell>
          <cell r="K39">
            <v>7.1377587437544627E-3</v>
          </cell>
        </row>
        <row r="40">
          <cell r="F40" t="str">
            <v>Selected Additional Benefits</v>
          </cell>
          <cell r="G40">
            <v>0.4</v>
          </cell>
          <cell r="H40">
            <v>5.7102069950035706E-3</v>
          </cell>
          <cell r="I40" t="str">
            <v>Selected Additional Benefits</v>
          </cell>
          <cell r="J40">
            <v>0.4</v>
          </cell>
          <cell r="K40">
            <v>2.8551034975017853E-3</v>
          </cell>
        </row>
        <row r="41">
          <cell r="F41" t="str">
            <v>Strategic Benefit Plan Management</v>
          </cell>
          <cell r="G41">
            <v>1</v>
          </cell>
          <cell r="H41">
            <v>1.4275517487508925E-2</v>
          </cell>
          <cell r="I41" t="str">
            <v>Strategic Benefit Plan Management</v>
          </cell>
          <cell r="J41">
            <v>1</v>
          </cell>
          <cell r="K41">
            <v>7.1377587437544627E-3</v>
          </cell>
        </row>
        <row r="42">
          <cell r="F42" t="str">
            <v>Cafeteria Plan Design and Administration</v>
          </cell>
          <cell r="G42">
            <v>1</v>
          </cell>
          <cell r="H42">
            <v>1.4275517487508925E-2</v>
          </cell>
          <cell r="I42" t="str">
            <v>Cafeteria Plan Design and Administration</v>
          </cell>
          <cell r="J42">
            <v>1</v>
          </cell>
          <cell r="K42">
            <v>7.1377587437544627E-3</v>
          </cell>
        </row>
        <row r="43">
          <cell r="F43" t="str">
            <v>Employee Benefit Plans for Small Companies</v>
          </cell>
          <cell r="G43">
            <v>1</v>
          </cell>
          <cell r="H43">
            <v>1.4275517487508925E-2</v>
          </cell>
          <cell r="I43" t="str">
            <v>Employee Benefit Plans for Small Companies</v>
          </cell>
          <cell r="J43">
            <v>1</v>
          </cell>
          <cell r="K43">
            <v>7.1377587437544627E-3</v>
          </cell>
        </row>
        <row r="44">
          <cell r="F44" t="str">
            <v>Health Benefit Exchanges</v>
          </cell>
          <cell r="G44">
            <v>0.3</v>
          </cell>
          <cell r="H44">
            <v>4.2826552462526778E-3</v>
          </cell>
          <cell r="I44" t="str">
            <v>Health Benefit Exchanges</v>
          </cell>
          <cell r="J44">
            <v>0.3</v>
          </cell>
          <cell r="K44">
            <v>2.1413276231263389E-3</v>
          </cell>
        </row>
        <row r="45">
          <cell r="F45" t="str">
            <v>Private Exchanges</v>
          </cell>
          <cell r="G45">
            <v>0.25</v>
          </cell>
          <cell r="H45">
            <v>3.5688793718772313E-3</v>
          </cell>
          <cell r="I45" t="str">
            <v>Private Exchanges</v>
          </cell>
          <cell r="J45">
            <v>0.25</v>
          </cell>
          <cell r="K45">
            <v>1.7844396859386157E-3</v>
          </cell>
        </row>
        <row r="46">
          <cell r="F46" t="str">
            <v>Post ACA Trends for Small Businesses - GHC 108-17</v>
          </cell>
          <cell r="G46">
            <v>0.6</v>
          </cell>
          <cell r="H46">
            <v>8.5653104925053555E-3</v>
          </cell>
          <cell r="I46" t="str">
            <v>Post ACA Trends for Small Businesses - GHC 108-17</v>
          </cell>
          <cell r="J46">
            <v>0.6</v>
          </cell>
          <cell r="K46">
            <v>4.2826552462526778E-3</v>
          </cell>
        </row>
        <row r="47">
          <cell r="F47" t="str">
            <v>Flexible Accounts</v>
          </cell>
          <cell r="G47">
            <v>0.8</v>
          </cell>
          <cell r="H47">
            <v>1.1420413990007141E-2</v>
          </cell>
          <cell r="I47" t="str">
            <v>Flexible Accounts</v>
          </cell>
          <cell r="J47">
            <v>0.8</v>
          </cell>
          <cell r="K47">
            <v>5.7102069950035706E-3</v>
          </cell>
        </row>
        <row r="48">
          <cell r="F48" t="str">
            <v>Adverse Selection</v>
          </cell>
          <cell r="G48">
            <v>0.7</v>
          </cell>
          <cell r="H48">
            <v>9.9928622412562475E-3</v>
          </cell>
          <cell r="I48" t="str">
            <v>Adverse Selection</v>
          </cell>
          <cell r="J48">
            <v>0.7</v>
          </cell>
          <cell r="K48">
            <v>4.9964311206281238E-3</v>
          </cell>
        </row>
        <row r="49">
          <cell r="F49" t="str">
            <v>Health Plan Payroll Contributions - GHC 106-16</v>
          </cell>
          <cell r="G49">
            <v>0.4</v>
          </cell>
          <cell r="H49">
            <v>5.7102069950035706E-3</v>
          </cell>
          <cell r="I49" t="str">
            <v>Health Plan Payroll Contributions - GHC 106-16</v>
          </cell>
          <cell r="J49">
            <v>0.4</v>
          </cell>
          <cell r="K49">
            <v>2.8551034975017853E-3</v>
          </cell>
        </row>
        <row r="50">
          <cell r="F50" t="str">
            <v>Govt. Health Plans in the US</v>
          </cell>
          <cell r="G50">
            <v>1</v>
          </cell>
          <cell r="H50">
            <v>1.4275517487508925E-2</v>
          </cell>
          <cell r="I50" t="str">
            <v>Govt. Health Plans in the US</v>
          </cell>
          <cell r="J50">
            <v>1</v>
          </cell>
          <cell r="K50">
            <v>7.1377587437544627E-3</v>
          </cell>
        </row>
        <row r="51">
          <cell r="F51" t="str">
            <v>Health Plans and Medicare</v>
          </cell>
          <cell r="G51">
            <v>1</v>
          </cell>
          <cell r="H51">
            <v>1.4275517487508925E-2</v>
          </cell>
          <cell r="I51" t="str">
            <v>Health Plans and Medicare</v>
          </cell>
          <cell r="J51">
            <v>1</v>
          </cell>
          <cell r="K51">
            <v>7.1377587437544627E-3</v>
          </cell>
        </row>
        <row r="52">
          <cell r="F52" t="str">
            <v>Medicare Part D Prescription Drug Benefits</v>
          </cell>
          <cell r="G52">
            <v>1</v>
          </cell>
          <cell r="H52">
            <v>1.4275517487508925E-2</v>
          </cell>
          <cell r="I52" t="str">
            <v>Medicare Part D Prescription Drug Benefits</v>
          </cell>
          <cell r="J52">
            <v>1</v>
          </cell>
          <cell r="K52">
            <v>7.1377587437544627E-3</v>
          </cell>
        </row>
        <row r="53">
          <cell r="F53" t="str">
            <v>Medicare's Financial Condition - GHC 800-15</v>
          </cell>
          <cell r="G53">
            <v>0.5</v>
          </cell>
          <cell r="H53">
            <v>7.1377587437544627E-3</v>
          </cell>
          <cell r="I53" t="str">
            <v>Medicare's Financial Condition - GHC 800-15</v>
          </cell>
          <cell r="J53">
            <v>0.5</v>
          </cell>
          <cell r="K53">
            <v>3.5688793718772313E-3</v>
          </cell>
        </row>
        <row r="54">
          <cell r="F54" t="str">
            <v>Medicaid Primer - GHC 812-16</v>
          </cell>
          <cell r="G54">
            <v>1</v>
          </cell>
          <cell r="H54">
            <v>1.4275517487508925E-2</v>
          </cell>
          <cell r="I54" t="str">
            <v>Medicaid Primer - GHC 812-16</v>
          </cell>
          <cell r="J54">
            <v>1</v>
          </cell>
          <cell r="K54">
            <v>7.1377587437544627E-3</v>
          </cell>
        </row>
        <row r="55">
          <cell r="F55" t="str">
            <v>Medicaid and Long Term Services and Supports - GHC 813-16</v>
          </cell>
          <cell r="G55">
            <v>0.4</v>
          </cell>
          <cell r="H55">
            <v>5.7102069950035706E-3</v>
          </cell>
          <cell r="I55" t="str">
            <v>Medicaid and Long Term Services and Supports - GHC 813-16</v>
          </cell>
          <cell r="J55">
            <v>0.4</v>
          </cell>
          <cell r="K55">
            <v>2.8551034975017853E-3</v>
          </cell>
        </row>
        <row r="56">
          <cell r="F56" t="str">
            <v>Medicaid Section 1115 Waivers - GHC 817-18</v>
          </cell>
          <cell r="G56">
            <v>0.25</v>
          </cell>
          <cell r="H56">
            <v>3.5688793718772313E-3</v>
          </cell>
          <cell r="I56" t="str">
            <v>Medicaid Section 1115 Waivers - GHC 817-18</v>
          </cell>
          <cell r="J56">
            <v>0.25</v>
          </cell>
          <cell r="K56">
            <v>1.7844396859386157E-3</v>
          </cell>
        </row>
        <row r="57">
          <cell r="F57" t="str">
            <v>Risk Adjustment in Medicaid</v>
          </cell>
          <cell r="G57">
            <v>0.3</v>
          </cell>
          <cell r="H57">
            <v>4.2826552462526778E-3</v>
          </cell>
          <cell r="I57" t="str">
            <v>Risk Adjustment in Medicaid</v>
          </cell>
          <cell r="J57">
            <v>0.3</v>
          </cell>
          <cell r="K57">
            <v>2.1413276231263389E-3</v>
          </cell>
        </row>
        <row r="58">
          <cell r="F58" t="str">
            <v>ASOP 49 - Medicaid Rate Development</v>
          </cell>
          <cell r="G58">
            <v>0.3</v>
          </cell>
          <cell r="H58">
            <v>4.2826552462526778E-3</v>
          </cell>
          <cell r="I58" t="str">
            <v>ASOP 49 - Medicaid Rate Development</v>
          </cell>
          <cell r="J58">
            <v>0.3</v>
          </cell>
          <cell r="K58">
            <v>2.1413276231263389E-3</v>
          </cell>
        </row>
        <row r="59">
          <cell r="F59" t="str">
            <v>Medicare-Medicaid Financial Alignment</v>
          </cell>
          <cell r="G59">
            <v>0.4</v>
          </cell>
          <cell r="H59">
            <v>5.7102069950035706E-3</v>
          </cell>
          <cell r="I59" t="str">
            <v>Medicare-Medicaid Financial Alignment</v>
          </cell>
          <cell r="J59">
            <v>0.4</v>
          </cell>
          <cell r="K59">
            <v>2.8551034975017853E-3</v>
          </cell>
        </row>
        <row r="60">
          <cell r="F60" t="str">
            <v>Group Insurance Financial Reporting</v>
          </cell>
          <cell r="G60">
            <v>1</v>
          </cell>
          <cell r="H60">
            <v>1.4275517487508925E-2</v>
          </cell>
          <cell r="I60" t="str">
            <v>Group Insurance Financial Reporting</v>
          </cell>
          <cell r="J60">
            <v>1</v>
          </cell>
          <cell r="K60">
            <v>7.1377587437544627E-3</v>
          </cell>
        </row>
        <row r="61">
          <cell r="F61" t="str">
            <v>Analysis of Financial and Operational Performance</v>
          </cell>
          <cell r="G61">
            <v>1</v>
          </cell>
          <cell r="H61">
            <v>1.4275517487508925E-2</v>
          </cell>
          <cell r="I61" t="str">
            <v>Analysis of Financial and Operational Performance</v>
          </cell>
          <cell r="J61">
            <v>1</v>
          </cell>
          <cell r="K61">
            <v>7.1377587437544627E-3</v>
          </cell>
        </row>
        <row r="62">
          <cell r="F62" t="str">
            <v>FAS 60</v>
          </cell>
          <cell r="G62">
            <v>1.25</v>
          </cell>
          <cell r="H62">
            <v>1.7844396859386158E-2</v>
          </cell>
          <cell r="I62" t="str">
            <v>FAS 60</v>
          </cell>
          <cell r="J62">
            <v>1.25</v>
          </cell>
          <cell r="K62">
            <v>8.922198429693079E-3</v>
          </cell>
        </row>
        <row r="63">
          <cell r="F63" t="str">
            <v>Financial Reporting Under ACA - GHC 806-15</v>
          </cell>
          <cell r="G63">
            <v>1</v>
          </cell>
          <cell r="H63">
            <v>1.4275517487508925E-2</v>
          </cell>
          <cell r="I63" t="str">
            <v>Financial Reporting Under ACA - GHC 806-15</v>
          </cell>
          <cell r="J63">
            <v>1</v>
          </cell>
          <cell r="K63">
            <v>7.1377587437544627E-3</v>
          </cell>
        </row>
        <row r="64">
          <cell r="F64" t="str">
            <v>ACA's Impact on Financial Statements - GHC 820-18</v>
          </cell>
          <cell r="G64">
            <v>0.5</v>
          </cell>
          <cell r="H64">
            <v>7.1377587437544627E-3</v>
          </cell>
          <cell r="I64" t="str">
            <v>ACA's Impact on Financial Statements - GHC 820-18</v>
          </cell>
          <cell r="J64">
            <v>0.5</v>
          </cell>
          <cell r="K64">
            <v>3.5688793718772313E-3</v>
          </cell>
        </row>
        <row r="65">
          <cell r="F65" t="str">
            <v>Actuarial Statement of Opinion - GHC 818-18</v>
          </cell>
          <cell r="G65">
            <v>1</v>
          </cell>
          <cell r="H65">
            <v>1.4275517487508925E-2</v>
          </cell>
          <cell r="I65" t="str">
            <v>Actuarial Statement of Opinion - GHC 818-18</v>
          </cell>
          <cell r="J65">
            <v>1</v>
          </cell>
          <cell r="K65">
            <v>7.1377587437544627E-3</v>
          </cell>
        </row>
        <row r="66">
          <cell r="F66" t="str">
            <v>ASOP 28 - Statements of Actuarial Opinion</v>
          </cell>
          <cell r="G66">
            <v>0.5</v>
          </cell>
          <cell r="H66">
            <v>7.1377587437544627E-3</v>
          </cell>
          <cell r="I66" t="str">
            <v>ASOP 28 - Statements of Actuarial Opinion</v>
          </cell>
          <cell r="J66">
            <v>0.5</v>
          </cell>
          <cell r="K66">
            <v>3.5688793718772313E-3</v>
          </cell>
        </row>
        <row r="67">
          <cell r="F67" t="str">
            <v>Preparing Health Contract Reserves - GHC 819-18</v>
          </cell>
          <cell r="G67">
            <v>1</v>
          </cell>
          <cell r="H67">
            <v>1.4275517487508925E-2</v>
          </cell>
          <cell r="I67" t="str">
            <v>Preparing Health Contract Reserves - GHC 819-18</v>
          </cell>
          <cell r="J67">
            <v>1</v>
          </cell>
          <cell r="K67">
            <v>7.1377587437544627E-3</v>
          </cell>
        </row>
        <row r="68">
          <cell r="F68" t="str">
            <v>Impact of Codification on Health Reserves</v>
          </cell>
          <cell r="G68">
            <v>0.5</v>
          </cell>
          <cell r="H68">
            <v>7.1377587437544627E-3</v>
          </cell>
          <cell r="I68" t="str">
            <v>Impact of Codification on Health Reserves</v>
          </cell>
          <cell r="J68">
            <v>0.5</v>
          </cell>
          <cell r="K68">
            <v>3.5688793718772313E-3</v>
          </cell>
        </row>
        <row r="69">
          <cell r="F69" t="str">
            <v>ASOP 21 - Auditors and Examiners</v>
          </cell>
          <cell r="G69">
            <v>0.25</v>
          </cell>
          <cell r="H69">
            <v>3.5688793718772313E-3</v>
          </cell>
          <cell r="I69" t="str">
            <v>ASOP 21 - Auditors and Examiners</v>
          </cell>
          <cell r="J69">
            <v>0.25</v>
          </cell>
          <cell r="K69">
            <v>1.7844396859386157E-3</v>
          </cell>
        </row>
        <row r="70">
          <cell r="F70" t="str">
            <v>Health Care Policy and Group Insurance</v>
          </cell>
          <cell r="G70">
            <v>0.8</v>
          </cell>
          <cell r="H70">
            <v>1.1420413990007141E-2</v>
          </cell>
          <cell r="I70" t="str">
            <v>Health Care Policy and Group Insurance</v>
          </cell>
          <cell r="J70">
            <v>0.8</v>
          </cell>
          <cell r="K70">
            <v>5.7102069950035706E-3</v>
          </cell>
        </row>
        <row r="71">
          <cell r="F71" t="str">
            <v>Principles of Health Insurance Regulation</v>
          </cell>
          <cell r="G71">
            <v>0.6</v>
          </cell>
          <cell r="H71">
            <v>8.5653104925053555E-3</v>
          </cell>
          <cell r="I71" t="str">
            <v>Principles of Health Insurance Regulation</v>
          </cell>
          <cell r="J71">
            <v>0.6</v>
          </cell>
          <cell r="K71">
            <v>4.2826552462526778E-3</v>
          </cell>
        </row>
        <row r="72">
          <cell r="F72" t="str">
            <v>Regulation in the United States</v>
          </cell>
          <cell r="G72">
            <v>1</v>
          </cell>
          <cell r="H72">
            <v>1.4275517487508925E-2</v>
          </cell>
          <cell r="I72" t="str">
            <v>Regulation in the United States</v>
          </cell>
          <cell r="J72">
            <v>1</v>
          </cell>
          <cell r="K72">
            <v>7.1377587437544627E-3</v>
          </cell>
        </row>
        <row r="73">
          <cell r="F73" t="str">
            <v>The Affordable Care Act</v>
          </cell>
          <cell r="G73">
            <v>0.9</v>
          </cell>
          <cell r="H73">
            <v>1.2847965738758033E-2</v>
          </cell>
          <cell r="I73" t="str">
            <v>The Affordable Care Act</v>
          </cell>
          <cell r="J73">
            <v>0.9</v>
          </cell>
          <cell r="K73">
            <v>6.4239828693790166E-3</v>
          </cell>
        </row>
        <row r="74">
          <cell r="F74" t="str">
            <v>Health Benefits Exchanges</v>
          </cell>
          <cell r="G74">
            <v>0.9</v>
          </cell>
          <cell r="H74">
            <v>1.2847965738758033E-2</v>
          </cell>
          <cell r="I74" t="str">
            <v>Health Benefits Exchanges</v>
          </cell>
          <cell r="J74">
            <v>0.9</v>
          </cell>
          <cell r="K74">
            <v>6.4239828693790166E-3</v>
          </cell>
        </row>
        <row r="75">
          <cell r="F75" t="str">
            <v>Health Reform Terminology - GHC 802-13</v>
          </cell>
          <cell r="G75">
            <v>0.25</v>
          </cell>
          <cell r="H75">
            <v>3.5688793718772313E-3</v>
          </cell>
          <cell r="I75" t="str">
            <v>Health Reform Terminology - GHC 802-13</v>
          </cell>
          <cell r="J75">
            <v>0.25</v>
          </cell>
          <cell r="K75">
            <v>1.7844396859386157E-3</v>
          </cell>
        </row>
        <row r="76">
          <cell r="F76" t="str">
            <v>Medical Loss Ratios - GHC 815-16</v>
          </cell>
          <cell r="G76">
            <v>0.2</v>
          </cell>
          <cell r="H76">
            <v>2.8551034975017853E-3</v>
          </cell>
          <cell r="I76" t="str">
            <v>Medical Loss Ratios - GHC 815-16</v>
          </cell>
          <cell r="J76">
            <v>0.2</v>
          </cell>
          <cell r="K76">
            <v>1.4275517487508927E-3</v>
          </cell>
        </row>
        <row r="77">
          <cell r="F77" t="str">
            <v>Individual Subsidies in ACA</v>
          </cell>
          <cell r="G77">
            <v>0.8</v>
          </cell>
          <cell r="H77">
            <v>1.1420413990007141E-2</v>
          </cell>
          <cell r="I77" t="str">
            <v>Individual Subsidies in ACA</v>
          </cell>
          <cell r="J77">
            <v>0.8</v>
          </cell>
          <cell r="K77">
            <v>5.7102069950035706E-3</v>
          </cell>
        </row>
        <row r="78">
          <cell r="F78" t="str">
            <v>ACA Risk Adjustment Program</v>
          </cell>
          <cell r="G78">
            <v>0.25</v>
          </cell>
          <cell r="H78">
            <v>3.5688793718772313E-3</v>
          </cell>
          <cell r="I78" t="str">
            <v>ACA Risk Adjustment Program</v>
          </cell>
          <cell r="J78">
            <v>0.25</v>
          </cell>
          <cell r="K78">
            <v>1.7844396859386157E-3</v>
          </cell>
        </row>
        <row r="79">
          <cell r="F79" t="str">
            <v>Recent Policy Changes Under ACA - GHC 823-18</v>
          </cell>
          <cell r="G79">
            <v>0.5</v>
          </cell>
          <cell r="H79">
            <v>7.1377587437544627E-3</v>
          </cell>
          <cell r="I79" t="str">
            <v>Recent Policy Changes Under ACA - GHC 823-18</v>
          </cell>
          <cell r="J79">
            <v>0.5</v>
          </cell>
          <cell r="K79">
            <v>3.5688793718772313E-3</v>
          </cell>
        </row>
        <row r="80">
          <cell r="F80" t="str">
            <v>ACA 1332 Waivers - GHC 822-18</v>
          </cell>
          <cell r="G80">
            <v>0.4</v>
          </cell>
          <cell r="H80">
            <v>5.7102069950035706E-3</v>
          </cell>
          <cell r="I80" t="str">
            <v>ACA 1332 Waivers - GHC 822-18</v>
          </cell>
          <cell r="J80">
            <v>0.4</v>
          </cell>
          <cell r="K80">
            <v>2.8551034975017853E-3</v>
          </cell>
        </row>
        <row r="81">
          <cell r="F81" t="str">
            <v>Mental Health Parity and Addiction Equity Act - GHC 821-18</v>
          </cell>
          <cell r="G81">
            <v>1</v>
          </cell>
          <cell r="H81">
            <v>1.4275517487508925E-2</v>
          </cell>
          <cell r="I81" t="str">
            <v>Mental Health Parity and Addiction Equity Act - GHC 821-18</v>
          </cell>
          <cell r="J81">
            <v>1</v>
          </cell>
          <cell r="K81">
            <v>7.1377587437544627E-3</v>
          </cell>
        </row>
        <row r="82">
          <cell r="F82" t="str">
            <v>Group Insurance Rate Filings and Certifications</v>
          </cell>
          <cell r="G82">
            <v>1</v>
          </cell>
          <cell r="H82">
            <v>1.4275517487508925E-2</v>
          </cell>
          <cell r="I82" t="str">
            <v>Group Insurance Rate Filings and Certifications</v>
          </cell>
          <cell r="J82">
            <v>1</v>
          </cell>
          <cell r="K82">
            <v>7.1377587437544627E-3</v>
          </cell>
        </row>
        <row r="83">
          <cell r="F83" t="str">
            <v>Cafeteria Plan Design and Administration</v>
          </cell>
          <cell r="G83">
            <v>1</v>
          </cell>
          <cell r="H83">
            <v>1.4275517487508925E-2</v>
          </cell>
          <cell r="I83" t="str">
            <v>Cafeteria Plan Design and Administration</v>
          </cell>
          <cell r="J83">
            <v>1</v>
          </cell>
          <cell r="K83">
            <v>7.1377587437544627E-3</v>
          </cell>
        </row>
        <row r="84">
          <cell r="F84" t="str">
            <v>ASOP 8 - Regulatory Filings</v>
          </cell>
          <cell r="G84">
            <v>0.25</v>
          </cell>
          <cell r="H84">
            <v>3.5688793718772313E-3</v>
          </cell>
          <cell r="I84" t="str">
            <v>ASOP 8 - Regulatory Filings</v>
          </cell>
          <cell r="J84">
            <v>0.25</v>
          </cell>
          <cell r="K84">
            <v>1.7844396859386157E-3</v>
          </cell>
        </row>
        <row r="85">
          <cell r="F85" t="str">
            <v>ASOP 26 - Small Employer Health Plans</v>
          </cell>
          <cell r="G85">
            <v>0.25</v>
          </cell>
          <cell r="H85">
            <v>3.5688793718772313E-3</v>
          </cell>
          <cell r="I85" t="str">
            <v>ASOP 26 - Small Employer Health Plans</v>
          </cell>
          <cell r="J85">
            <v>0.25</v>
          </cell>
          <cell r="K85">
            <v>1.7844396859386157E-3</v>
          </cell>
        </row>
        <row r="86">
          <cell r="F86" t="str">
            <v>ASOP 50 - Minimum Value and Actuarial Value under ACA</v>
          </cell>
          <cell r="G86">
            <v>1</v>
          </cell>
          <cell r="H86">
            <v>1.4275517487508925E-2</v>
          </cell>
          <cell r="I86" t="str">
            <v>ASOP 50 - Minimum Value and Actuarial Value under ACA</v>
          </cell>
          <cell r="J86">
            <v>1</v>
          </cell>
          <cell r="K86">
            <v>7.1377587437544627E-3</v>
          </cell>
        </row>
        <row r="87">
          <cell r="F87" t="str">
            <v>Retiree Group Benefits</v>
          </cell>
          <cell r="G87">
            <v>1</v>
          </cell>
          <cell r="H87">
            <v>1.4275517487508925E-2</v>
          </cell>
          <cell r="I87" t="str">
            <v>Retiree Group Benefits</v>
          </cell>
          <cell r="J87">
            <v>1</v>
          </cell>
          <cell r="K87">
            <v>7.1377587437544627E-3</v>
          </cell>
        </row>
        <row r="88">
          <cell r="F88" t="str">
            <v>Accting for Post-Retirement Benefits - GHC 816-16</v>
          </cell>
          <cell r="G88">
            <v>1.5</v>
          </cell>
          <cell r="H88">
            <v>2.1413276231263389E-2</v>
          </cell>
          <cell r="I88" t="str">
            <v>Accting for Post-Retirement Benefits - GHC 816-16</v>
          </cell>
          <cell r="J88">
            <v>1.5</v>
          </cell>
          <cell r="K88">
            <v>1.0706638115631694E-2</v>
          </cell>
        </row>
        <row r="89">
          <cell r="F89" t="str">
            <v>FAS 106</v>
          </cell>
          <cell r="G89">
            <v>1.5</v>
          </cell>
          <cell r="H89">
            <v>2.1413276231263389E-2</v>
          </cell>
          <cell r="I89" t="str">
            <v>FAS 106</v>
          </cell>
          <cell r="J89">
            <v>1.5</v>
          </cell>
          <cell r="K89">
            <v>1.0706638115631694E-2</v>
          </cell>
        </row>
        <row r="90">
          <cell r="F90" t="str">
            <v>ASOP 6 - Retiree Group Benefit Obligations</v>
          </cell>
          <cell r="G90">
            <v>1</v>
          </cell>
          <cell r="H90">
            <v>1.4275517487508925E-2</v>
          </cell>
          <cell r="I90" t="str">
            <v>ASOP 6 - Retiree Group Benefit Obligations</v>
          </cell>
          <cell r="J90">
            <v>1</v>
          </cell>
          <cell r="K90">
            <v>7.1377587437544627E-3</v>
          </cell>
        </row>
        <row r="91">
          <cell r="F91" t="str">
            <v>Section 1 Overall Review, Review Formulas</v>
          </cell>
          <cell r="G91">
            <v>1</v>
          </cell>
          <cell r="H91">
            <v>1.4275517487508925E-2</v>
          </cell>
          <cell r="I91" t="str">
            <v>Section 1 Overall Review, Review Formulas</v>
          </cell>
          <cell r="J91">
            <v>1</v>
          </cell>
          <cell r="K91">
            <v>7.1377587437544627E-3</v>
          </cell>
        </row>
        <row r="92">
          <cell r="F92" t="str">
            <v>Section 2 Overall Review, Review Formulas</v>
          </cell>
          <cell r="G92">
            <v>1</v>
          </cell>
          <cell r="H92">
            <v>1.4275517487508925E-2</v>
          </cell>
          <cell r="I92" t="str">
            <v>Section 2 Overall Review, Review Formulas</v>
          </cell>
          <cell r="J92">
            <v>1</v>
          </cell>
          <cell r="K92">
            <v>7.1377587437544627E-3</v>
          </cell>
        </row>
        <row r="93">
          <cell r="F93" t="str">
            <v>Section 3 Overall Review, Review Formulas</v>
          </cell>
          <cell r="G93">
            <v>1</v>
          </cell>
          <cell r="H93">
            <v>1.4275517487508925E-2</v>
          </cell>
          <cell r="I93" t="str">
            <v>Section 3 Overall Review, Review Formulas</v>
          </cell>
          <cell r="J93">
            <v>1</v>
          </cell>
          <cell r="K93">
            <v>7.1377587437544627E-3</v>
          </cell>
        </row>
        <row r="94">
          <cell r="F94" t="str">
            <v>Section 4 Overall Review, Review Formulas</v>
          </cell>
          <cell r="G94">
            <v>1</v>
          </cell>
          <cell r="H94">
            <v>1.4275517487508925E-2</v>
          </cell>
          <cell r="I94" t="str">
            <v>Section 4 Overall Review, Review Formulas</v>
          </cell>
          <cell r="J94">
            <v>1</v>
          </cell>
          <cell r="K94">
            <v>7.1377587437544627E-3</v>
          </cell>
        </row>
        <row r="95">
          <cell r="F95" t="str">
            <v>Section 5 Overall Review, Review Formulas</v>
          </cell>
          <cell r="G95">
            <v>1</v>
          </cell>
          <cell r="H95">
            <v>1.4275517487508925E-2</v>
          </cell>
          <cell r="I95" t="str">
            <v>Section 5 Overall Review, Review Formulas</v>
          </cell>
          <cell r="J95">
            <v>1</v>
          </cell>
          <cell r="K95">
            <v>7.1377587437544627E-3</v>
          </cell>
        </row>
        <row r="96">
          <cell r="F96" t="str">
            <v>Section 6 Overall Review, Review Formulas</v>
          </cell>
          <cell r="G96">
            <v>1</v>
          </cell>
          <cell r="H96">
            <v>1.4275517487508925E-2</v>
          </cell>
          <cell r="I96" t="str">
            <v>Section 6 Overall Review, Review Formulas</v>
          </cell>
          <cell r="J96">
            <v>1</v>
          </cell>
          <cell r="K96">
            <v>7.1377587437544627E-3</v>
          </cell>
        </row>
        <row r="97">
          <cell r="F97" t="str">
            <v>Section 7 Overall Review, Review Formulas</v>
          </cell>
          <cell r="G97">
            <v>1</v>
          </cell>
          <cell r="H97">
            <v>1.4275517487508925E-2</v>
          </cell>
          <cell r="I97" t="str">
            <v>Section 7 Overall Review, Review Formulas</v>
          </cell>
          <cell r="J97">
            <v>1</v>
          </cell>
          <cell r="K97">
            <v>7.1377587437544627E-3</v>
          </cell>
        </row>
      </sheetData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rek Brace" id="{69C3A909-CE2C-4B70-913B-4133B9ED2E19}" userId="dd9118235f76a469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rek Brace" refreshedDate="45098.427675925923" createdVersion="8" refreshedVersion="8" minRefreshableVersion="3" recordCount="182" xr:uid="{602A1E61-14EE-44C1-AB8B-CB561C80C5A2}">
  <cacheSource type="worksheet">
    <worksheetSource ref="AC3:AE185" sheet="Tracking-old"/>
  </cacheSource>
  <cacheFields count="3">
    <cacheField name="Projected Date" numFmtId="14">
      <sharedItems containsSemiMixedTypes="0" containsNonDate="0" containsDate="1" containsString="0" minDate="2023-01-16T12:00:00" maxDate="2023-09-21T00:00:00" count="243">
        <d v="2023-07-17T12:00:00"/>
        <d v="2023-07-19T10:00:38"/>
        <d v="2023-07-20T08:30:17"/>
        <d v="2023-07-21T06:59:55"/>
        <d v="2023-07-22T03:26:52"/>
        <d v="2023-07-22T17:45:44"/>
        <d v="2023-07-24T19:51:45"/>
        <d v="2023-07-25T16:18:42"/>
        <d v="2023-07-26T13:47:00"/>
        <d v="2023-07-28T05:39:33"/>
        <d v="2023-07-29T13:21:19"/>
        <d v="2023-07-30T02:38:50"/>
        <d v="2023-07-30T12:52:19"/>
        <d v="2023-07-30T20:01:45"/>
        <d v="2023-07-31T17:30:02"/>
        <d v="2023-08-01T22:07:46"/>
        <d v="2023-08-02T09:22:35"/>
        <d v="2023-08-03T16:03:01"/>
        <d v="2023-08-04T18:38:03"/>
        <d v="2023-08-05T10:59:36"/>
        <d v="2023-08-06T17:40:02"/>
        <d v="2023-08-08T00:20:27"/>
        <d v="2023-08-09T19:17:02"/>
        <d v="2023-08-10T11:38:36"/>
        <d v="2023-08-11T10:08:15"/>
        <d v="2023-08-13T20:25:03"/>
        <d v="2023-08-15T02:04:07"/>
        <d v="2023-08-16T08:44:33"/>
        <d v="2023-08-17T05:11:30"/>
        <d v="2023-08-18T03:41:08"/>
        <d v="2023-08-19T00:08:05"/>
        <d v="2023-08-20T20:06:01"/>
        <d v="2023-08-22T16:03:58"/>
        <d v="2023-08-23T12:30:55"/>
        <d v="2023-08-25T10:31:33"/>
        <d v="2023-08-26T00:50:25"/>
        <d v="2023-08-26T13:06:35"/>
        <d v="2023-08-27T12:37:34"/>
        <d v="2023-08-28T03:57:47"/>
        <d v="2023-08-28T13:09:54"/>
        <d v="2023-08-29T05:31:28"/>
        <d v="2023-08-29T13:42:15"/>
        <d v="2023-08-29T19:50:20"/>
        <d v="2023-08-30T01:58:25"/>
        <d v="2023-08-30T11:10:32"/>
        <d v="2023-08-30T16:17:17"/>
        <d v="2023-08-31T04:33:27"/>
        <d v="2023-09-01T11:13:52"/>
        <d v="2023-09-03T06:10:28"/>
        <d v="2023-09-04T08:45:30"/>
        <d v="2023-09-05T11:20:32"/>
        <d v="2023-09-06T15:58:15"/>
        <d v="2023-09-07T03:13:05"/>
        <d v="2023-09-09T02:15:04"/>
        <d v="2023-09-09T17:35:16"/>
        <d v="2023-09-09T22:42:00"/>
        <d v="2023-09-10T18:07:37"/>
        <d v="2023-09-11T20:42:39"/>
        <d v="2023-09-13T10:32:30"/>
        <d v="2023-09-18T17:19:35"/>
        <d v="2023-09-20T00:00:00"/>
        <d v="2023-02-01T21:05:00" u="1"/>
        <d v="2023-03-14T00:11:53" u="1"/>
        <d v="2023-03-27T11:34:48" u="1"/>
        <d v="2023-03-08T23:17:12" u="1"/>
        <d v="2023-01-18T12:51:50" u="1"/>
        <d v="2023-03-03T18:50:25" u="1"/>
        <d v="2023-02-11T14:55:29" u="1"/>
        <d v="2023-03-07T17:48:07" u="1"/>
        <d v="2023-03-14T21:42:34" u="1"/>
        <d v="2023-02-28T00:42:48" u="1"/>
        <d v="2023-03-02T14:45:01" u="1"/>
        <d v="2023-03-06T18:37:06" u="1"/>
        <d v="2023-03-26T20:07:27" u="1"/>
        <d v="2023-03-09T09:29:15" u="1"/>
        <d v="2023-03-01T16:47:43" u="1"/>
        <d v="2023-04-08T00:00:00" u="1"/>
        <d v="2023-03-15T01:09:54" u="1"/>
        <d v="2023-03-15T10:40:35" u="1"/>
        <d v="2023-02-05T08:00:48" u="1"/>
        <d v="2023-02-26T20:28:51" u="1"/>
        <d v="2023-03-21T11:07:41" u="1"/>
        <d v="2023-02-04T21:50:10" u="1"/>
        <d v="2023-03-04T23:04:22" u="1"/>
        <d v="2023-03-24T11:39:05" u="1"/>
        <d v="2023-01-25T04:29:10" u="1"/>
        <d v="2023-03-13T06:21:53" u="1"/>
        <d v="2023-03-26T08:14:06" u="1"/>
        <d v="2023-03-08T10:04:55" u="1"/>
        <d v="2023-02-13T15:01:40" u="1"/>
        <d v="2023-03-27T01:28:27" u="1"/>
        <d v="2023-03-05T20:46:27" u="1"/>
        <d v="2023-03-10T22:26:47" u="1"/>
        <d v="2023-03-03T03:49:42" u="1"/>
        <d v="2023-03-20T09:34:00" u="1"/>
        <d v="2023-03-25T22:44:52" u="1"/>
        <d v="2023-03-13T01:22:45" u="1"/>
        <d v="2023-03-12T11:13:52" u="1"/>
        <d v="2023-03-20T03:09:16" u="1"/>
        <d v="2023-04-02T03:42:34" u="1"/>
        <d v="2023-02-10T05:58:06" u="1"/>
        <d v="2023-03-03T12:19:30" u="1"/>
        <d v="2023-01-30T08:16:29" u="1"/>
        <d v="2023-02-08T08:21:43" u="1"/>
        <d v="2023-03-12T03:01:11" u="1"/>
        <d v="2023-03-04T04:47:43" u="1"/>
        <d v="2023-01-20T12:38:31" u="1"/>
        <d v="2023-03-09T01:54:08" u="1"/>
        <d v="2023-03-09T06:03:48" u="1"/>
        <d v="2023-02-21T23:55:43" u="1"/>
        <d v="2023-03-02T11:39:33" u="1"/>
        <d v="2023-03-26T00:00:00" u="1"/>
        <d v="2023-01-29T21:24:58" u="1"/>
        <d v="2023-03-01T17:58:34" u="1"/>
        <d v="2023-01-22T01:33:41" u="1"/>
        <d v="2023-02-11T23:13:52" u="1"/>
        <d v="2023-02-12T12:37:06" u="1"/>
        <d v="2023-03-10T13:43:12" u="1"/>
        <d v="2023-03-25T22:43:26" u="1"/>
        <d v="2023-01-26T03:17:21" u="1"/>
        <d v="2023-01-19T12:45:11" u="1"/>
        <d v="2023-03-11T22:01:35" u="1"/>
        <d v="2023-03-16T04:22:02" u="1"/>
        <d v="2023-04-03T06:27:35" u="1"/>
        <d v="2023-02-15T03:48:45" u="1"/>
        <d v="2023-02-10T23:20:32" u="1"/>
        <d v="2023-03-06T06:08:05" u="1"/>
        <d v="2023-03-01T01:41:18" u="1"/>
        <d v="2023-03-06T15:38:17" u="1"/>
        <d v="2023-03-19T08:35:59" u="1"/>
        <d v="2023-02-14T13:07:32" u="1"/>
        <d v="2023-03-13T17:24:49" u="1"/>
        <d v="2023-03-16T13:19:25" u="1"/>
        <d v="2023-02-20T08:18:52" u="1"/>
        <d v="2023-04-02T15:00:14" u="1"/>
        <d v="2023-02-28T20:02:42" u="1"/>
        <d v="2023-03-13T06:05:42" u="1"/>
        <d v="2023-01-21T10:21:34" u="1"/>
        <d v="2023-02-12T19:13:14" u="1"/>
        <d v="2023-03-11T06:56:07" u="1"/>
        <d v="2023-02-03T23:56:40" u="1"/>
        <d v="2023-03-11T11:33:51" u="1"/>
        <d v="2023-03-23T00:34:43" u="1"/>
        <d v="2023-02-19T04:01:07" u="1"/>
        <d v="2023-03-18T20:42:39" u="1"/>
        <d v="2023-03-04T04:36:47" u="1"/>
        <d v="2023-03-12T05:34:19" u="1"/>
        <d v="2023-03-12T08:04:07" u="1"/>
        <d v="2023-03-17T13:50:48" u="1"/>
        <d v="2023-01-16T12:00:00" u="1"/>
        <d v="2023-02-06T23:47:10" u="1"/>
        <d v="2023-03-15T23:45:15" u="1"/>
        <d v="2023-03-10T08:17:55" u="1"/>
        <d v="2023-03-15T02:18:23" u="1"/>
        <d v="2023-02-19T02:47:52" u="1"/>
        <d v="2023-03-12T12:31:52" u="1"/>
        <d v="2023-03-28T05:24:49" u="1"/>
        <d v="2023-01-29T07:18:00" u="1"/>
        <d v="2023-02-22T15:01:11" u="1"/>
        <d v="2023-04-02T00:44:14" u="1"/>
        <d v="2023-03-19T21:40:40" u="1"/>
        <d v="2023-03-21T22:32:30" u="1"/>
        <d v="2023-02-23T11:46:13" u="1"/>
        <d v="2023-02-25T17:31:57" u="1"/>
        <d v="2023-02-21T23:12:27" u="1"/>
        <d v="2023-03-17T09:38:17" u="1"/>
        <d v="2023-03-25T08:27:25" u="1"/>
        <d v="2023-03-03T05:48:35" u="1"/>
        <d v="2023-04-01T15:49:13" u="1"/>
        <d v="2023-02-23T21:53:59" u="1"/>
        <d v="2023-03-24T18:47:05" u="1"/>
        <d v="2023-03-15T07:44:09" u="1"/>
        <d v="2023-03-18T02:52:38" u="1"/>
        <d v="2023-02-18T02:54:32" u="1"/>
        <d v="2023-03-23T11:19:35" u="1"/>
        <d v="2023-03-29T06:22:50" u="1"/>
        <d v="2023-02-27T11:40:59" u="1"/>
        <d v="2023-03-24T03:19:44" u="1"/>
        <d v="2023-03-08T19:57:28" u="1"/>
        <d v="2023-01-24T06:46:08" u="1"/>
        <d v="2023-03-30T19:42:15" u="1"/>
        <d v="2023-03-03T16:54:22" u="1"/>
        <d v="2023-03-02T21:07:22" u="1"/>
        <d v="2023-03-31T12:28:32" u="1"/>
        <d v="2023-03-30T13:17:31" u="1"/>
        <d v="2023-02-17T23:43:21" u="1"/>
        <d v="2023-02-02T06:26:38" u="1"/>
        <d v="2023-03-04T10:02:32" u="1"/>
        <d v="2023-03-01T12:00:00" u="1"/>
        <d v="2023-01-31T12:00:00" u="1"/>
        <d v="2023-02-04T18:48:30" u="1"/>
        <d v="2023-03-26T12:59:27" u="1"/>
        <d v="2023-03-08T12:13:47" u="1"/>
        <d v="2023-02-20T00:30:55" u="1"/>
        <d v="2023-01-27T21:38:17" u="1"/>
        <d v="2023-02-08T01:05:38" u="1"/>
        <d v="2023-03-24T11:50:58" u="1"/>
        <d v="2023-02-26T20:53:06" u="1"/>
        <d v="2023-01-30T15:52:33" u="1"/>
        <d v="2023-03-12T16:53:25" u="1"/>
        <d v="2023-02-24T19:37:01" u="1"/>
        <d v="2023-03-08T05:15:18" u="1"/>
        <d v="2023-03-27T04:26:47" u="1"/>
        <d v="2023-04-07T06:09:59" u="1"/>
        <d v="2023-02-07T06:13:47" u="1"/>
        <d v="2023-03-05T18:14:45" u="1"/>
        <d v="2023-03-02T03:44:56" u="1"/>
        <d v="2023-02-16T08:06:30" u="1"/>
        <d v="2023-04-04T04:27:16" u="1"/>
        <d v="2023-03-22T17:24:20" u="1"/>
        <d v="2023-02-03T03:11:39" u="1"/>
        <d v="2023-02-03T17:36:13" u="1"/>
        <d v="2023-03-04T04:13:00" u="1"/>
        <d v="2023-04-01T00:00:00" u="1"/>
        <d v="2023-03-04T13:07:03" u="1"/>
        <d v="2023-03-19T00:46:36" u="1"/>
        <d v="2023-02-14T17:26:14" u="1"/>
        <d v="2023-02-28T01:10:52" u="1"/>
        <d v="2023-03-11T20:07:27" u="1"/>
        <d v="2023-03-18T14:22:12" u="1"/>
        <d v="2023-03-31T05:56:12" u="1"/>
        <d v="2023-02-15T20:36:56" u="1"/>
        <d v="2023-03-19T16:46:46" u="1"/>
        <d v="2023-03-22T12:41:22" u="1"/>
        <d v="2023-03-26T16:33:27" u="1"/>
        <d v="2023-03-25T17:22:26" u="1"/>
        <d v="2023-03-24T15:25:27" u="1"/>
        <d v="2023-03-29T21:50:10" u="1"/>
        <d v="2023-03-10T17:43:50" u="1"/>
        <d v="2023-03-17T08:35:59" u="1"/>
        <d v="2023-02-17T08:37:53" u="1"/>
        <d v="2023-02-08T20:54:03" u="1"/>
        <d v="2023-03-09T18:32:49" u="1"/>
        <d v="2023-02-02T09:01:40" u="1"/>
        <d v="2023-02-05T15:12:36" u="1"/>
        <d v="2023-03-10T11:11:30" u="1"/>
        <d v="2023-02-12T03:11:11" u="1"/>
        <d v="2023-03-09T10:36:18" u="1"/>
        <d v="2023-01-31T14:40:44" u="1"/>
        <d v="2023-02-10T09:41:08" u="1"/>
        <d v="2023-03-14T10:01:07" u="1"/>
        <d v="2023-02-17T05:11:30" u="1"/>
        <d v="2023-03-06T07:38:55" u="1"/>
      </sharedItems>
    </cacheField>
    <cacheField name="Projected Pace" numFmtId="43">
      <sharedItems containsSemiMixedTypes="0" containsString="0" containsNumber="1" containsInteger="1" minValue="1" maxValue="345"/>
    </cacheField>
    <cacheField name="Actual Pace" numFmtId="43">
      <sharedItems containsSemiMixedTypes="0" containsString="0" containsNumber="1" containsInteger="1" minValue="1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">
  <r>
    <x v="0"/>
    <n v="1"/>
    <n v="10"/>
  </r>
  <r>
    <x v="1"/>
    <n v="10"/>
    <n v="10"/>
  </r>
  <r>
    <x v="2"/>
    <n v="15"/>
    <n v="10"/>
  </r>
  <r>
    <x v="3"/>
    <n v="22"/>
    <n v="10"/>
  </r>
  <r>
    <x v="4"/>
    <n v="31"/>
    <n v="10"/>
  </r>
  <r>
    <x v="5"/>
    <n v="37"/>
    <n v="10"/>
  </r>
  <r>
    <x v="6"/>
    <n v="47"/>
    <n v="10"/>
  </r>
  <r>
    <x v="7"/>
    <n v="52"/>
    <n v="10"/>
  </r>
  <r>
    <x v="8"/>
    <n v="57"/>
    <n v="10"/>
  </r>
  <r>
    <x v="9"/>
    <n v="66"/>
    <n v="10"/>
  </r>
  <r>
    <x v="10"/>
    <n v="72"/>
    <n v="10"/>
  </r>
  <r>
    <x v="11"/>
    <n v="76"/>
    <n v="10"/>
  </r>
  <r>
    <x v="12"/>
    <n v="80"/>
    <n v="10"/>
  </r>
  <r>
    <x v="13"/>
    <n v="84"/>
    <n v="10"/>
  </r>
  <r>
    <x v="14"/>
    <n v="89"/>
    <n v="10"/>
  </r>
  <r>
    <x v="15"/>
    <n v="97"/>
    <n v="10"/>
  </r>
  <r>
    <x v="16"/>
    <n v="101"/>
    <n v="10"/>
  </r>
  <r>
    <x v="17"/>
    <n v="110"/>
    <n v="10"/>
  </r>
  <r>
    <x v="18"/>
    <n v="119"/>
    <n v="10"/>
  </r>
  <r>
    <x v="19"/>
    <n v="124"/>
    <n v="10"/>
  </r>
  <r>
    <x v="20"/>
    <n v="137"/>
    <n v="10"/>
  </r>
  <r>
    <x v="21"/>
    <n v="137"/>
    <n v="10"/>
  </r>
  <r>
    <x v="22"/>
    <n v="148"/>
    <n v="10"/>
  </r>
  <r>
    <x v="23"/>
    <n v="153"/>
    <n v="10"/>
  </r>
  <r>
    <x v="24"/>
    <n v="159"/>
    <n v="10"/>
  </r>
  <r>
    <x v="25"/>
    <n v="165"/>
    <n v="10"/>
  </r>
  <r>
    <x v="26"/>
    <n v="171"/>
    <n v="10"/>
  </r>
  <r>
    <x v="27"/>
    <n v="174"/>
    <n v="10"/>
  </r>
  <r>
    <x v="28"/>
    <n v="180"/>
    <n v="10"/>
  </r>
  <r>
    <x v="29"/>
    <n v="184"/>
    <n v="10"/>
  </r>
  <r>
    <x v="30"/>
    <n v="191"/>
    <n v="10"/>
  </r>
  <r>
    <x v="31"/>
    <n v="199"/>
    <n v="10"/>
  </r>
  <r>
    <x v="32"/>
    <n v="206"/>
    <n v="10"/>
  </r>
  <r>
    <x v="33"/>
    <n v="211"/>
    <n v="10"/>
  </r>
  <r>
    <x v="34"/>
    <n v="219"/>
    <n v="10"/>
  </r>
  <r>
    <x v="35"/>
    <n v="223"/>
    <n v="10"/>
  </r>
  <r>
    <x v="36"/>
    <n v="226"/>
    <n v="10"/>
  </r>
  <r>
    <x v="37"/>
    <n v="231"/>
    <n v="10"/>
  </r>
  <r>
    <x v="38"/>
    <n v="239"/>
    <n v="10"/>
  </r>
  <r>
    <x v="39"/>
    <n v="244"/>
    <n v="10"/>
  </r>
  <r>
    <x v="40"/>
    <n v="250"/>
    <n v="10"/>
  </r>
  <r>
    <x v="41"/>
    <n v="251"/>
    <n v="10"/>
  </r>
  <r>
    <x v="42"/>
    <n v="253"/>
    <n v="10"/>
  </r>
  <r>
    <x v="43"/>
    <n v="256"/>
    <n v="10"/>
  </r>
  <r>
    <x v="44"/>
    <n v="259"/>
    <n v="10"/>
  </r>
  <r>
    <x v="45"/>
    <n v="261"/>
    <n v="10"/>
  </r>
  <r>
    <x v="46"/>
    <n v="264"/>
    <n v="10"/>
  </r>
  <r>
    <x v="47"/>
    <n v="264"/>
    <n v="10"/>
  </r>
  <r>
    <x v="48"/>
    <n v="271"/>
    <n v="10"/>
  </r>
  <r>
    <x v="49"/>
    <n v="273"/>
    <n v="10"/>
  </r>
  <r>
    <x v="50"/>
    <n v="281"/>
    <n v="10"/>
  </r>
  <r>
    <x v="51"/>
    <n v="285"/>
    <n v="10"/>
  </r>
  <r>
    <x v="52"/>
    <n v="288"/>
    <n v="10"/>
  </r>
  <r>
    <x v="53"/>
    <n v="298"/>
    <n v="10"/>
  </r>
  <r>
    <x v="54"/>
    <n v="299"/>
    <n v="10"/>
  </r>
  <r>
    <x v="55"/>
    <n v="301"/>
    <n v="10"/>
  </r>
  <r>
    <x v="56"/>
    <n v="309"/>
    <n v="10"/>
  </r>
  <r>
    <x v="57"/>
    <n v="312"/>
    <n v="10"/>
  </r>
  <r>
    <x v="58"/>
    <n v="325"/>
    <n v="10"/>
  </r>
  <r>
    <x v="59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CC54D8-B363-4BC4-9B48-833CBAE2BA04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6" indent="0" outline="1" outlineData="1" multipleFieldFilters="0" chartFormat="4">
  <location ref="AH3:AJ64" firstHeaderRow="0" firstDataRow="1" firstDataCol="1"/>
  <pivotFields count="3">
    <pivotField axis="axisRow" numFmtId="14" showAll="0" sortType="ascending">
      <items count="244">
        <item m="1" x="149"/>
        <item m="1" x="65"/>
        <item m="1" x="120"/>
        <item m="1" x="106"/>
        <item m="1" x="137"/>
        <item m="1" x="114"/>
        <item m="1" x="179"/>
        <item m="1" x="85"/>
        <item m="1" x="119"/>
        <item m="1" x="194"/>
        <item m="1" x="157"/>
        <item m="1" x="112"/>
        <item m="1" x="102"/>
        <item m="1" x="198"/>
        <item m="1" x="189"/>
        <item m="1" x="238"/>
        <item m="1" x="61"/>
        <item m="1" x="186"/>
        <item m="1" x="233"/>
        <item m="1" x="210"/>
        <item m="1" x="211"/>
        <item m="1" x="140"/>
        <item m="1" x="190"/>
        <item m="1" x="82"/>
        <item m="1" x="79"/>
        <item m="1" x="234"/>
        <item m="1" x="150"/>
        <item m="1" x="204"/>
        <item m="1" x="195"/>
        <item m="1" x="103"/>
        <item m="1" x="231"/>
        <item m="1" x="100"/>
        <item m="1" x="239"/>
        <item m="1" x="125"/>
        <item m="1" x="67"/>
        <item m="1" x="115"/>
        <item m="1" x="236"/>
        <item m="1" x="116"/>
        <item m="1" x="138"/>
        <item m="1" x="89"/>
        <item m="1" x="130"/>
        <item m="1" x="216"/>
        <item m="1" x="124"/>
        <item m="1" x="221"/>
        <item m="1" x="207"/>
        <item m="1" x="241"/>
        <item m="1" x="230"/>
        <item m="1" x="185"/>
        <item m="1" x="173"/>
        <item m="1" x="154"/>
        <item m="1" x="143"/>
        <item m="1" x="193"/>
        <item m="1" x="133"/>
        <item m="1" x="164"/>
        <item m="1" x="109"/>
        <item m="1" x="158"/>
        <item m="1" x="162"/>
        <item m="1" x="169"/>
        <item m="1" x="200"/>
        <item m="1" x="163"/>
        <item m="1" x="80"/>
        <item m="1" x="197"/>
        <item m="1" x="176"/>
        <item m="1" x="70"/>
        <item m="1" x="217"/>
        <item m="1" x="135"/>
        <item m="1" x="127"/>
        <item m="1" x="188"/>
        <item m="1" x="75"/>
        <item m="1" x="113"/>
        <item m="1" x="206"/>
        <item m="1" x="110"/>
        <item m="1" x="71"/>
        <item m="1" x="182"/>
        <item m="1" x="93"/>
        <item m="1" x="167"/>
        <item m="1" x="101"/>
        <item m="1" x="181"/>
        <item m="1" x="66"/>
        <item m="1" x="212"/>
        <item m="1" x="145"/>
        <item m="1" x="105"/>
        <item m="1" x="187"/>
        <item m="1" x="214"/>
        <item m="1" x="83"/>
        <item m="1" x="205"/>
        <item m="1" x="91"/>
        <item m="1" x="126"/>
        <item m="1" x="242"/>
        <item m="1" x="128"/>
        <item m="1" x="72"/>
        <item m="1" x="68"/>
        <item m="1" x="201"/>
        <item m="1" x="88"/>
        <item m="1" x="192"/>
        <item m="1" x="178"/>
        <item m="1" x="64"/>
        <item m="1" x="107"/>
        <item m="1" x="108"/>
        <item m="1" x="74"/>
        <item m="1" x="237"/>
        <item m="1" x="232"/>
        <item m="1" x="152"/>
        <item m="1" x="235"/>
        <item m="1" x="117"/>
        <item m="1" x="228"/>
        <item m="1" x="92"/>
        <item m="1" x="139"/>
        <item m="1" x="141"/>
        <item m="1" x="218"/>
        <item m="1" x="121"/>
        <item m="1" x="104"/>
        <item m="1" x="146"/>
        <item m="1" x="147"/>
        <item m="1" x="97"/>
        <item m="1" x="155"/>
        <item m="1" x="199"/>
        <item m="1" x="96"/>
        <item m="1" x="136"/>
        <item m="1" x="86"/>
        <item m="1" x="131"/>
        <item m="1" x="62"/>
        <item m="1" x="240"/>
        <item m="1" x="69"/>
        <item m="1" x="77"/>
        <item m="1" x="153"/>
        <item m="1" x="171"/>
        <item m="1" x="78"/>
        <item m="1" x="151"/>
        <item m="1" x="122"/>
        <item m="1" x="132"/>
        <item m="1" x="229"/>
        <item m="1" x="165"/>
        <item m="1" x="148"/>
        <item m="1" x="172"/>
        <item m="1" x="219"/>
        <item m="1" x="144"/>
        <item m="1" x="215"/>
        <item m="1" x="129"/>
        <item m="1" x="222"/>
        <item m="1" x="160"/>
        <item m="1" x="98"/>
        <item m="1" x="94"/>
        <item m="1" x="81"/>
        <item m="1" x="161"/>
        <item m="1" x="223"/>
        <item m="1" x="209"/>
        <item m="1" x="142"/>
        <item m="1" x="174"/>
        <item m="1" x="177"/>
        <item m="1" x="84"/>
        <item m="1" x="196"/>
        <item m="1" x="226"/>
        <item m="1" x="170"/>
        <item m="1" x="166"/>
        <item m="1" x="225"/>
        <item m="1" x="118"/>
        <item m="1" x="95"/>
        <item m="1" x="111"/>
        <item m="1" x="87"/>
        <item m="1" x="191"/>
        <item m="1" x="224"/>
        <item m="1" x="73"/>
        <item m="1" x="90"/>
        <item m="1" x="202"/>
        <item m="1" x="63"/>
        <item m="1" x="156"/>
        <item m="1" x="175"/>
        <item m="1" x="227"/>
        <item m="1" x="184"/>
        <item m="1" x="180"/>
        <item m="1" x="220"/>
        <item m="1" x="183"/>
        <item m="1" x="213"/>
        <item m="1" x="168"/>
        <item m="1" x="159"/>
        <item m="1" x="99"/>
        <item m="1" x="134"/>
        <item m="1" x="123"/>
        <item m="1" x="208"/>
        <item m="1" x="203"/>
        <item m="1" x="7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dataField="1" numFmtId="43" showAll="0"/>
    <pivotField dataField="1" numFmtId="43" showAll="0"/>
  </pivotFields>
  <rowFields count="1">
    <field x="0"/>
  </rowFields>
  <rowItems count="61"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</rowItems>
  <colFields count="1">
    <field x="-2"/>
  </colFields>
  <colItems count="2">
    <i>
      <x/>
    </i>
    <i i="1">
      <x v="1"/>
    </i>
  </colItems>
  <dataFields count="2">
    <dataField name="Max of Projected Pace" fld="1" subtotal="max" baseField="0" baseItem="183"/>
    <dataField name="Max of Actual Pace" fld="2" subtotal="max" baseField="0" baseItem="183"/>
  </dataField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4D7703-A376-449C-BA69-8B5056D23EAA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6" indent="0" outline="1" outlineData="1" multipleFieldFilters="0" chartFormat="3">
  <location ref="AH3:AJ64" firstHeaderRow="0" firstDataRow="1" firstDataCol="1"/>
  <pivotFields count="3">
    <pivotField axis="axisRow" numFmtId="14" showAll="0" sortType="ascending">
      <items count="244">
        <item m="1" x="149"/>
        <item m="1" x="65"/>
        <item m="1" x="120"/>
        <item m="1" x="106"/>
        <item m="1" x="137"/>
        <item m="1" x="114"/>
        <item m="1" x="179"/>
        <item m="1" x="85"/>
        <item m="1" x="119"/>
        <item m="1" x="194"/>
        <item m="1" x="157"/>
        <item m="1" x="112"/>
        <item m="1" x="102"/>
        <item m="1" x="198"/>
        <item m="1" x="189"/>
        <item m="1" x="238"/>
        <item m="1" x="61"/>
        <item m="1" x="186"/>
        <item m="1" x="233"/>
        <item m="1" x="210"/>
        <item m="1" x="211"/>
        <item m="1" x="140"/>
        <item m="1" x="190"/>
        <item m="1" x="82"/>
        <item m="1" x="79"/>
        <item m="1" x="234"/>
        <item m="1" x="150"/>
        <item m="1" x="204"/>
        <item m="1" x="195"/>
        <item m="1" x="103"/>
        <item m="1" x="231"/>
        <item m="1" x="100"/>
        <item m="1" x="239"/>
        <item m="1" x="125"/>
        <item m="1" x="67"/>
        <item m="1" x="115"/>
        <item m="1" x="236"/>
        <item m="1" x="116"/>
        <item m="1" x="138"/>
        <item m="1" x="89"/>
        <item m="1" x="130"/>
        <item m="1" x="216"/>
        <item m="1" x="124"/>
        <item m="1" x="221"/>
        <item m="1" x="207"/>
        <item m="1" x="241"/>
        <item m="1" x="230"/>
        <item m="1" x="185"/>
        <item m="1" x="173"/>
        <item m="1" x="154"/>
        <item m="1" x="143"/>
        <item m="1" x="193"/>
        <item m="1" x="133"/>
        <item m="1" x="164"/>
        <item m="1" x="109"/>
        <item m="1" x="158"/>
        <item m="1" x="162"/>
        <item m="1" x="169"/>
        <item m="1" x="200"/>
        <item m="1" x="163"/>
        <item m="1" x="80"/>
        <item m="1" x="197"/>
        <item m="1" x="176"/>
        <item m="1" x="70"/>
        <item m="1" x="217"/>
        <item m="1" x="135"/>
        <item m="1" x="127"/>
        <item m="1" x="188"/>
        <item m="1" x="75"/>
        <item m="1" x="113"/>
        <item m="1" x="206"/>
        <item m="1" x="110"/>
        <item m="1" x="71"/>
        <item m="1" x="182"/>
        <item m="1" x="93"/>
        <item m="1" x="167"/>
        <item m="1" x="101"/>
        <item m="1" x="181"/>
        <item m="1" x="66"/>
        <item m="1" x="212"/>
        <item m="1" x="145"/>
        <item m="1" x="105"/>
        <item m="1" x="187"/>
        <item m="1" x="214"/>
        <item m="1" x="83"/>
        <item m="1" x="205"/>
        <item m="1" x="91"/>
        <item m="1" x="126"/>
        <item m="1" x="242"/>
        <item m="1" x="128"/>
        <item m="1" x="72"/>
        <item m="1" x="68"/>
        <item m="1" x="201"/>
        <item m="1" x="88"/>
        <item m="1" x="192"/>
        <item m="1" x="178"/>
        <item m="1" x="64"/>
        <item m="1" x="107"/>
        <item m="1" x="108"/>
        <item m="1" x="74"/>
        <item m="1" x="237"/>
        <item m="1" x="232"/>
        <item m="1" x="152"/>
        <item m="1" x="235"/>
        <item m="1" x="117"/>
        <item m="1" x="228"/>
        <item m="1" x="92"/>
        <item m="1" x="139"/>
        <item m="1" x="141"/>
        <item m="1" x="218"/>
        <item m="1" x="121"/>
        <item m="1" x="104"/>
        <item m="1" x="146"/>
        <item m="1" x="147"/>
        <item m="1" x="97"/>
        <item m="1" x="155"/>
        <item m="1" x="199"/>
        <item m="1" x="96"/>
        <item m="1" x="136"/>
        <item m="1" x="86"/>
        <item m="1" x="131"/>
        <item m="1" x="62"/>
        <item m="1" x="240"/>
        <item m="1" x="69"/>
        <item m="1" x="77"/>
        <item m="1" x="153"/>
        <item m="1" x="171"/>
        <item m="1" x="78"/>
        <item m="1" x="151"/>
        <item m="1" x="122"/>
        <item m="1" x="132"/>
        <item m="1" x="229"/>
        <item m="1" x="165"/>
        <item m="1" x="148"/>
        <item m="1" x="172"/>
        <item m="1" x="219"/>
        <item m="1" x="144"/>
        <item m="1" x="215"/>
        <item m="1" x="129"/>
        <item m="1" x="222"/>
        <item m="1" x="160"/>
        <item m="1" x="98"/>
        <item m="1" x="94"/>
        <item m="1" x="81"/>
        <item m="1" x="161"/>
        <item m="1" x="223"/>
        <item m="1" x="209"/>
        <item m="1" x="142"/>
        <item m="1" x="174"/>
        <item m="1" x="177"/>
        <item m="1" x="84"/>
        <item m="1" x="196"/>
        <item m="1" x="226"/>
        <item m="1" x="170"/>
        <item m="1" x="166"/>
        <item m="1" x="225"/>
        <item m="1" x="118"/>
        <item m="1" x="95"/>
        <item m="1" x="111"/>
        <item m="1" x="87"/>
        <item m="1" x="191"/>
        <item m="1" x="224"/>
        <item m="1" x="73"/>
        <item m="1" x="90"/>
        <item m="1" x="202"/>
        <item m="1" x="63"/>
        <item m="1" x="156"/>
        <item m="1" x="175"/>
        <item m="1" x="227"/>
        <item m="1" x="184"/>
        <item m="1" x="180"/>
        <item m="1" x="220"/>
        <item m="1" x="183"/>
        <item m="1" x="213"/>
        <item m="1" x="168"/>
        <item m="1" x="159"/>
        <item m="1" x="99"/>
        <item m="1" x="134"/>
        <item m="1" x="123"/>
        <item m="1" x="208"/>
        <item m="1" x="203"/>
        <item m="1" x="7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dataField="1" numFmtId="43" showAll="0"/>
    <pivotField dataField="1" numFmtId="43" showAll="0"/>
  </pivotFields>
  <rowFields count="1">
    <field x="0"/>
  </rowFields>
  <rowItems count="61"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</rowItems>
  <colFields count="1">
    <field x="-2"/>
  </colFields>
  <colItems count="2">
    <i>
      <x/>
    </i>
    <i i="1">
      <x v="1"/>
    </i>
  </colItems>
  <dataFields count="2">
    <dataField name="Max of Projected Pace" fld="1" subtotal="max" baseField="0" baseItem="183"/>
    <dataField name="Max of Actual Pace" fld="2" subtotal="max" baseField="0" baseItem="183"/>
  </dataField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1-07-18T19:01:10.54" personId="{69C3A909-CE2C-4B70-913B-4133B9ED2E19}" id="{BFC44808-9488-4AC8-A30C-08EF200738FF}">
    <text>Old formula for reference only (prior to removing first pass for Detailed Outline)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oa.org/education/exam-req/edu-exam-group-health-design-pricing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04D36-9E5F-42D3-ADF9-5F0ABF9C3546}">
  <sheetPr>
    <pageSetUpPr fitToPage="1"/>
  </sheetPr>
  <dimension ref="AC3:AJ281"/>
  <sheetViews>
    <sheetView showGridLines="0" topLeftCell="A3" zoomScale="50" zoomScaleNormal="50" zoomScalePageLayoutView="80" workbookViewId="0">
      <selection activeCell="M50" sqref="M50"/>
    </sheetView>
  </sheetViews>
  <sheetFormatPr defaultColWidth="8.796875" defaultRowHeight="14.25" x14ac:dyDescent="0.45"/>
  <cols>
    <col min="29" max="29" width="13.19921875" customWidth="1"/>
    <col min="30" max="30" width="8.796875" customWidth="1"/>
    <col min="31" max="31" width="8.796875" style="26" customWidth="1"/>
    <col min="32" max="33" width="8.796875" customWidth="1"/>
    <col min="34" max="34" width="14.46484375" bestFit="1" customWidth="1"/>
    <col min="35" max="35" width="19.53125" style="26" bestFit="1" customWidth="1"/>
    <col min="36" max="36" width="16.73046875" style="26" bestFit="1" customWidth="1"/>
  </cols>
  <sheetData>
    <row r="3" spans="29:36" x14ac:dyDescent="0.45">
      <c r="AC3" t="s">
        <v>198</v>
      </c>
      <c r="AD3" t="s">
        <v>199</v>
      </c>
      <c r="AE3" s="26" t="s">
        <v>200</v>
      </c>
      <c r="AH3" t="s">
        <v>201</v>
      </c>
      <c r="AI3" t="s">
        <v>202</v>
      </c>
      <c r="AJ3" t="s">
        <v>203</v>
      </c>
    </row>
    <row r="4" spans="29:36" x14ac:dyDescent="0.45">
      <c r="AC4" s="11">
        <f>IF(ISBLANK('Study Schedule'!L15),AC3,'Study Schedule'!L15)</f>
        <v>45306.5</v>
      </c>
      <c r="AD4" s="25">
        <f>'Study Schedule'!E15</f>
        <v>0</v>
      </c>
      <c r="AE4" s="26">
        <f>SUMIFS('Study Schedule'!$E$15:$E$72,'Study Schedule'!$M$15:$M$72,"&lt;="&amp;AC4)</f>
        <v>0</v>
      </c>
      <c r="AH4" s="27">
        <v>45124.5</v>
      </c>
      <c r="AI4">
        <v>1</v>
      </c>
      <c r="AJ4">
        <v>10</v>
      </c>
    </row>
    <row r="5" spans="29:36" x14ac:dyDescent="0.45">
      <c r="AC5" s="11">
        <f>IF(ISBLANK('Study Schedule'!L16),AC4,'Study Schedule'!L16)</f>
        <v>45308.555142083896</v>
      </c>
      <c r="AD5" s="25">
        <f>AD4+'Study Schedule'!E16</f>
        <v>9</v>
      </c>
      <c r="AE5" s="26">
        <f>SUMIFS('Study Schedule'!$E$15:$E$72,'Study Schedule'!$M$15:$M$72,"&lt;="&amp;AC5)</f>
        <v>9</v>
      </c>
      <c r="AH5" s="27">
        <v>45126.41710648148</v>
      </c>
      <c r="AI5">
        <v>10</v>
      </c>
      <c r="AJ5">
        <v>10</v>
      </c>
    </row>
    <row r="6" spans="29:36" x14ac:dyDescent="0.45">
      <c r="AC6" s="11">
        <f>IF(ISBLANK('Study Schedule'!L17),AC5,'Study Schedule'!L17)</f>
        <v>45309.559878213804</v>
      </c>
      <c r="AD6" s="25">
        <f>AD5+'Study Schedule'!E17</f>
        <v>14</v>
      </c>
      <c r="AE6" s="26">
        <f>SUMIFS('Study Schedule'!$E$15:$E$72,'Study Schedule'!$M$15:$M$72,"&lt;="&amp;AC6)</f>
        <v>9</v>
      </c>
      <c r="AH6" s="27">
        <v>45127.354363425926</v>
      </c>
      <c r="AI6">
        <v>15</v>
      </c>
      <c r="AJ6">
        <v>10</v>
      </c>
    </row>
    <row r="7" spans="29:36" x14ac:dyDescent="0.45">
      <c r="AC7" s="11">
        <f>IF(ISBLANK('Study Schedule'!L18),AC6,'Study Schedule'!L18)</f>
        <v>45310.564614343712</v>
      </c>
      <c r="AD7" s="25">
        <f>AD6+'Study Schedule'!E18</f>
        <v>21</v>
      </c>
      <c r="AE7" s="26">
        <f>SUMIFS('Study Schedule'!$E$15:$E$72,'Study Schedule'!$M$15:$M$72,"&lt;="&amp;AC7)</f>
        <v>9</v>
      </c>
      <c r="AH7" s="27">
        <v>45128.291608796295</v>
      </c>
      <c r="AI7">
        <v>22</v>
      </c>
      <c r="AJ7">
        <v>10</v>
      </c>
    </row>
    <row r="8" spans="29:36" x14ac:dyDescent="0.45">
      <c r="AC8" s="11">
        <f>IF(ISBLANK('Study Schedule'!L19),AC7,'Study Schedule'!L19)</f>
        <v>45311.478010825442</v>
      </c>
      <c r="AD8" s="25">
        <f>AD7+'Study Schedule'!E19</f>
        <v>30</v>
      </c>
      <c r="AE8" s="26">
        <f>SUMIFS('Study Schedule'!$E$15:$E$72,'Study Schedule'!$M$15:$M$72,"&lt;="&amp;AC8)</f>
        <v>9</v>
      </c>
      <c r="AH8" s="27">
        <v>45129.143657407411</v>
      </c>
      <c r="AI8">
        <v>31</v>
      </c>
      <c r="AJ8">
        <v>10</v>
      </c>
    </row>
    <row r="9" spans="29:36" x14ac:dyDescent="0.45">
      <c r="AC9" s="11">
        <f>IF(ISBLANK('Study Schedule'!L20),AC8,'Study Schedule'!L20)</f>
        <v>45312.117388362654</v>
      </c>
      <c r="AD9" s="25">
        <f>AD8+'Study Schedule'!E20</f>
        <v>36</v>
      </c>
      <c r="AE9" s="26">
        <f>SUMIFS('Study Schedule'!$E$15:$E$72,'Study Schedule'!$M$15:$M$72,"&lt;="&amp;AC9)</f>
        <v>9</v>
      </c>
      <c r="AH9" s="27">
        <v>45129.74009259259</v>
      </c>
      <c r="AI9">
        <v>37</v>
      </c>
      <c r="AJ9">
        <v>10</v>
      </c>
    </row>
    <row r="10" spans="29:36" x14ac:dyDescent="0.45">
      <c r="AC10" s="11">
        <f>IF(ISBLANK('Study Schedule'!L21),AC9,'Study Schedule'!L21)</f>
        <v>45314.355209742898</v>
      </c>
      <c r="AD10" s="25">
        <f>AD9+'Study Schedule'!E21</f>
        <v>46</v>
      </c>
      <c r="AE10" s="26">
        <f>SUMIFS('Study Schedule'!$E$15:$E$72,'Study Schedule'!$M$15:$M$72,"&lt;="&amp;AC10)</f>
        <v>9</v>
      </c>
      <c r="AH10" s="27">
        <v>45131.827604166669</v>
      </c>
      <c r="AI10">
        <v>47</v>
      </c>
      <c r="AJ10">
        <v>10</v>
      </c>
    </row>
    <row r="11" spans="29:36" x14ac:dyDescent="0.45">
      <c r="AC11" s="11">
        <f>IF(ISBLANK('Study Schedule'!L22),AC10,'Study Schedule'!L22)</f>
        <v>45315.268606224628</v>
      </c>
      <c r="AD11" s="25">
        <f>AD10+'Study Schedule'!E22</f>
        <v>51</v>
      </c>
      <c r="AE11" s="26">
        <f>SUMIFS('Study Schedule'!$E$15:$E$72,'Study Schedule'!$M$15:$M$72,"&lt;="&amp;AC11)</f>
        <v>9</v>
      </c>
      <c r="AH11" s="27">
        <v>45132.679652777777</v>
      </c>
      <c r="AI11">
        <v>52</v>
      </c>
      <c r="AJ11">
        <v>10</v>
      </c>
    </row>
    <row r="12" spans="29:36" x14ac:dyDescent="0.45">
      <c r="AC12" s="11">
        <f>IF(ISBLANK('Study Schedule'!L23),AC11,'Study Schedule'!L23)</f>
        <v>45316.227672530447</v>
      </c>
      <c r="AD12" s="25">
        <f>AD11+'Study Schedule'!E23</f>
        <v>56</v>
      </c>
      <c r="AE12" s="26">
        <f>SUMIFS('Study Schedule'!$E$15:$E$72,'Study Schedule'!$M$15:$M$72,"&lt;="&amp;AC12)</f>
        <v>9</v>
      </c>
      <c r="AH12" s="27">
        <v>45133.574305555558</v>
      </c>
      <c r="AI12">
        <v>57</v>
      </c>
      <c r="AJ12">
        <v>10</v>
      </c>
    </row>
    <row r="13" spans="29:36" x14ac:dyDescent="0.45">
      <c r="AC13" s="11">
        <f>IF(ISBLANK('Study Schedule'!L24),AC12,'Study Schedule'!L24)</f>
        <v>45318.008795669826</v>
      </c>
      <c r="AD13" s="25">
        <f>AD12+'Study Schedule'!E24</f>
        <v>65</v>
      </c>
      <c r="AE13" s="26">
        <f>SUMIFS('Study Schedule'!$E$15:$E$72,'Study Schedule'!$M$15:$M$72,"&lt;="&amp;AC13)</f>
        <v>9</v>
      </c>
      <c r="AH13" s="27">
        <v>45135.235798611109</v>
      </c>
      <c r="AI13">
        <v>66</v>
      </c>
      <c r="AJ13">
        <v>10</v>
      </c>
    </row>
    <row r="14" spans="29:36" x14ac:dyDescent="0.45">
      <c r="AC14" s="11" t="e">
        <f>IF(ISBLANK('Study Schedule'!#REF!),AC13,'Study Schedule'!#REF!)</f>
        <v>#REF!</v>
      </c>
      <c r="AD14" s="25" t="e">
        <f>AD13+'Study Schedule'!#REF!</f>
        <v>#REF!</v>
      </c>
      <c r="AE14" s="26">
        <f>SUMIFS('Study Schedule'!$E$15:$E$72,'Study Schedule'!$M$15:$M$72,"&lt;="&amp;AC14)</f>
        <v>0</v>
      </c>
      <c r="AH14" s="27">
        <v>45136.556469907409</v>
      </c>
      <c r="AI14">
        <v>72</v>
      </c>
      <c r="AJ14">
        <v>10</v>
      </c>
    </row>
    <row r="15" spans="29:36" x14ac:dyDescent="0.45">
      <c r="AC15" s="11">
        <f>IF(ISBLANK('Study Schedule'!L25),AC14,'Study Schedule'!L25)</f>
        <v>45318.60250338295</v>
      </c>
      <c r="AD15" s="25" t="e">
        <f>AD14+'Study Schedule'!E25</f>
        <v>#REF!</v>
      </c>
      <c r="AE15" s="26">
        <f>SUMIFS('Study Schedule'!$E$15:$E$72,'Study Schedule'!$M$15:$M$72,"&lt;="&amp;AC15)</f>
        <v>9</v>
      </c>
      <c r="AH15" s="27">
        <v>45137.110300925924</v>
      </c>
      <c r="AI15">
        <v>76</v>
      </c>
      <c r="AJ15">
        <v>10</v>
      </c>
    </row>
    <row r="16" spans="29:36" x14ac:dyDescent="0.45">
      <c r="AC16" s="11">
        <f>IF(ISBLANK('Study Schedule'!L26),AC15,'Study Schedule'!L26)</f>
        <v>45319.059201623815</v>
      </c>
      <c r="AD16" s="25" t="e">
        <f>AD15+'Study Schedule'!E26</f>
        <v>#REF!</v>
      </c>
      <c r="AE16" s="26">
        <f>SUMIFS('Study Schedule'!$E$15:$E$72,'Study Schedule'!$M$15:$M$72,"&lt;="&amp;AC16)</f>
        <v>9</v>
      </c>
      <c r="AH16" s="27">
        <v>45137.53633101852</v>
      </c>
      <c r="AI16">
        <v>80</v>
      </c>
      <c r="AJ16">
        <v>10</v>
      </c>
    </row>
    <row r="17" spans="29:36" x14ac:dyDescent="0.45">
      <c r="AC17" s="11">
        <f>IF(ISBLANK('Study Schedule'!L27),AC16,'Study Schedule'!L27)</f>
        <v>45319.378890392421</v>
      </c>
      <c r="AD17" s="25" t="e">
        <f>AD16+'Study Schedule'!E27</f>
        <v>#REF!</v>
      </c>
      <c r="AE17" s="26">
        <f>SUMIFS('Study Schedule'!$E$15:$E$72,'Study Schedule'!$M$15:$M$72,"&lt;="&amp;AC17)</f>
        <v>9</v>
      </c>
      <c r="AH17" s="27">
        <v>45137.834548611114</v>
      </c>
      <c r="AI17">
        <v>84</v>
      </c>
      <c r="AJ17">
        <v>10</v>
      </c>
    </row>
    <row r="18" spans="29:36" x14ac:dyDescent="0.45">
      <c r="AC18" s="11">
        <f>IF(ISBLANK('Study Schedule'!L28),AC17,'Study Schedule'!L28)</f>
        <v>45320.520635994588</v>
      </c>
      <c r="AD18" s="25" t="e">
        <f>AD17+'Study Schedule'!E28</f>
        <v>#REF!</v>
      </c>
      <c r="AE18" s="26">
        <f>SUMIFS('Study Schedule'!$E$15:$E$72,'Study Schedule'!$M$15:$M$72,"&lt;="&amp;AC18)</f>
        <v>9</v>
      </c>
      <c r="AH18" s="27">
        <v>45138.729189814818</v>
      </c>
      <c r="AI18">
        <v>89</v>
      </c>
      <c r="AJ18">
        <v>10</v>
      </c>
    </row>
    <row r="19" spans="29:36" x14ac:dyDescent="0.45">
      <c r="AC19" s="11">
        <f>IF(ISBLANK('Study Schedule'!L29),AC18,'Study Schedule'!L29)</f>
        <v>45321.799391069013</v>
      </c>
      <c r="AD19" s="25" t="e">
        <f>AD18+'Study Schedule'!E29</f>
        <v>#REF!</v>
      </c>
      <c r="AE19" s="26">
        <f>SUMIFS('Study Schedule'!$E$15:$E$72,'Study Schedule'!$M$15:$M$72,"&lt;="&amp;AC19)</f>
        <v>9</v>
      </c>
      <c r="AH19" s="27">
        <v>45139.922060185185</v>
      </c>
      <c r="AI19">
        <v>97</v>
      </c>
      <c r="AJ19">
        <v>10</v>
      </c>
    </row>
    <row r="20" spans="29:36" x14ac:dyDescent="0.45">
      <c r="AC20" s="11">
        <f>IF(ISBLANK('Study Schedule'!L30),AC19,'Study Schedule'!L30)</f>
        <v>45322.301759133967</v>
      </c>
      <c r="AD20" s="25" t="e">
        <f>AD19+'Study Schedule'!E30</f>
        <v>#REF!</v>
      </c>
      <c r="AE20" s="26">
        <f>SUMIFS('Study Schedule'!$E$15:$E$72,'Study Schedule'!$M$15:$M$72,"&lt;="&amp;AC20)</f>
        <v>9</v>
      </c>
      <c r="AH20" s="27">
        <v>45140.390682870369</v>
      </c>
      <c r="AI20">
        <v>101</v>
      </c>
      <c r="AJ20">
        <v>10</v>
      </c>
    </row>
    <row r="21" spans="29:36" x14ac:dyDescent="0.45">
      <c r="AC21" s="11">
        <f>IF(ISBLANK('Study Schedule'!L31),AC20,'Study Schedule'!L31)</f>
        <v>45323.671853856562</v>
      </c>
      <c r="AD21" s="25" t="e">
        <f>AD20+'Study Schedule'!E31</f>
        <v>#REF!</v>
      </c>
      <c r="AE21" s="26">
        <f>SUMIFS('Study Schedule'!$E$15:$E$72,'Study Schedule'!$M$15:$M$72,"&lt;="&amp;AC21)</f>
        <v>9</v>
      </c>
      <c r="AH21" s="27">
        <v>45141.668761574074</v>
      </c>
      <c r="AI21">
        <v>110</v>
      </c>
      <c r="AJ21">
        <v>10</v>
      </c>
    </row>
    <row r="22" spans="29:36" x14ac:dyDescent="0.45">
      <c r="AC22" s="11">
        <f>IF(ISBLANK('Study Schedule'!L32),AC21,'Study Schedule'!L32)</f>
        <v>45324.859269282817</v>
      </c>
      <c r="AD22" s="25" t="e">
        <f>AD21+'Study Schedule'!E32</f>
        <v>#REF!</v>
      </c>
      <c r="AE22" s="26">
        <f>SUMIFS('Study Schedule'!$E$15:$E$72,'Study Schedule'!$M$15:$M$72,"&lt;="&amp;AC22)</f>
        <v>9</v>
      </c>
      <c r="AH22" s="27">
        <v>45142.776423611111</v>
      </c>
      <c r="AI22">
        <v>119</v>
      </c>
      <c r="AJ22">
        <v>10</v>
      </c>
    </row>
    <row r="23" spans="29:36" x14ac:dyDescent="0.45">
      <c r="AC23" s="11">
        <f>IF(ISBLANK('Study Schedule'!L33),AC22,'Study Schedule'!L33)</f>
        <v>45325.772665764547</v>
      </c>
      <c r="AD23" s="25" t="e">
        <f>AD22+'Study Schedule'!E33</f>
        <v>#REF!</v>
      </c>
      <c r="AE23" s="26">
        <f>SUMIFS('Study Schedule'!$E$15:$E$72,'Study Schedule'!$M$15:$M$72,"&lt;="&amp;AC23)</f>
        <v>9</v>
      </c>
      <c r="AH23" s="27">
        <v>45143.458055555559</v>
      </c>
      <c r="AI23">
        <v>124</v>
      </c>
      <c r="AJ23">
        <v>10</v>
      </c>
    </row>
    <row r="24" spans="29:36" x14ac:dyDescent="0.45">
      <c r="AC24" s="11" t="e">
        <f>IF(ISBLANK('Study Schedule'!#REF!),AC23,'Study Schedule'!#REF!)</f>
        <v>#REF!</v>
      </c>
      <c r="AD24" s="25" t="e">
        <f>AD23+'Study Schedule'!#REF!</f>
        <v>#REF!</v>
      </c>
      <c r="AE24" s="26">
        <f>SUMIFS('Study Schedule'!$E$15:$E$72,'Study Schedule'!$M$15:$M$72,"&lt;="&amp;AC24)</f>
        <v>0</v>
      </c>
      <c r="AH24" s="27">
        <v>45144.736134259256</v>
      </c>
      <c r="AI24">
        <v>137</v>
      </c>
      <c r="AJ24">
        <v>10</v>
      </c>
    </row>
    <row r="25" spans="29:36" x14ac:dyDescent="0.45">
      <c r="AC25" s="11">
        <f>IF(ISBLANK('Study Schedule'!L34),AC24,'Study Schedule'!L34)</f>
        <v>45327.142760487142</v>
      </c>
      <c r="AD25" s="25" t="e">
        <f>AD24+'Study Schedule'!E34</f>
        <v>#REF!</v>
      </c>
      <c r="AE25" s="26">
        <f>SUMIFS('Study Schedule'!$E$15:$E$72,'Study Schedule'!$M$15:$M$72,"&lt;="&amp;AC25)</f>
        <v>9</v>
      </c>
      <c r="AH25" s="27">
        <v>45146.014201388891</v>
      </c>
      <c r="AI25">
        <v>137</v>
      </c>
      <c r="AJ25">
        <v>10</v>
      </c>
    </row>
    <row r="26" spans="29:36" x14ac:dyDescent="0.45">
      <c r="AC26" s="11">
        <f>IF(ISBLANK('Study Schedule'!L35),AC25,'Study Schedule'!L35)</f>
        <v>45329.06089309878</v>
      </c>
      <c r="AD26" s="25" t="e">
        <f>AD25+'Study Schedule'!E35</f>
        <v>#REF!</v>
      </c>
      <c r="AE26" s="26">
        <f>SUMIFS('Study Schedule'!$E$15:$E$72,'Study Schedule'!$M$15:$M$72,"&lt;="&amp;AC26)</f>
        <v>9</v>
      </c>
      <c r="AH26" s="27">
        <v>45147.803495370368</v>
      </c>
      <c r="AI26">
        <v>148</v>
      </c>
      <c r="AJ26">
        <v>10</v>
      </c>
    </row>
    <row r="27" spans="29:36" x14ac:dyDescent="0.45">
      <c r="AC27" s="11">
        <f>IF(ISBLANK('Study Schedule'!L36),AC26,'Study Schedule'!L36)</f>
        <v>45329.791610284163</v>
      </c>
      <c r="AD27" s="25" t="e">
        <f>AD26+'Study Schedule'!E36</f>
        <v>#REF!</v>
      </c>
      <c r="AE27" s="26">
        <f>SUMIFS('Study Schedule'!$E$15:$E$72,'Study Schedule'!$M$15:$M$72,"&lt;="&amp;AC27)</f>
        <v>9</v>
      </c>
      <c r="AH27" s="27">
        <v>45148.485138888886</v>
      </c>
      <c r="AI27">
        <v>153</v>
      </c>
      <c r="AJ27">
        <v>10</v>
      </c>
    </row>
    <row r="28" spans="29:36" x14ac:dyDescent="0.45">
      <c r="AC28" s="11">
        <f>IF(ISBLANK('Study Schedule'!L37),AC27,'Study Schedule'!L37)</f>
        <v>45330.79634641407</v>
      </c>
      <c r="AD28" s="25" t="e">
        <f>AD27+'Study Schedule'!E37</f>
        <v>#REF!</v>
      </c>
      <c r="AE28" s="26">
        <f>SUMIFS('Study Schedule'!$E$15:$E$72,'Study Schedule'!$M$15:$M$72,"&lt;="&amp;AC28)</f>
        <v>9</v>
      </c>
      <c r="AH28" s="27">
        <v>45149.422395833331</v>
      </c>
      <c r="AI28">
        <v>159</v>
      </c>
      <c r="AJ28">
        <v>10</v>
      </c>
    </row>
    <row r="29" spans="29:36" x14ac:dyDescent="0.45">
      <c r="AC29" s="11">
        <f>IF(ISBLANK('Study Schedule'!L38),AC28,'Study Schedule'!L38)</f>
        <v>45333.399526387009</v>
      </c>
      <c r="AD29" s="25" t="e">
        <f>AD28+'Study Schedule'!E38</f>
        <v>#REF!</v>
      </c>
      <c r="AE29" s="26">
        <f>SUMIFS('Study Schedule'!$E$15:$E$72,'Study Schedule'!$M$15:$M$72,"&lt;="&amp;AC29)</f>
        <v>9</v>
      </c>
      <c r="AH29" s="27">
        <v>45151.850729166668</v>
      </c>
      <c r="AI29">
        <v>165</v>
      </c>
      <c r="AJ29">
        <v>10</v>
      </c>
    </row>
    <row r="30" spans="29:36" x14ac:dyDescent="0.45">
      <c r="AC30" s="11">
        <f>IF(ISBLANK('Study Schedule'!L39),AC29,'Study Schedule'!L39)</f>
        <v>45334.723951285523</v>
      </c>
      <c r="AD30" s="25" t="e">
        <f>AD29+'Study Schedule'!E39</f>
        <v>#REF!</v>
      </c>
      <c r="AE30" s="26">
        <f>SUMIFS('Study Schedule'!$E$15:$E$72,'Study Schedule'!$M$15:$M$72,"&lt;="&amp;AC30)</f>
        <v>9</v>
      </c>
      <c r="AH30" s="27">
        <v>45153.086192129631</v>
      </c>
      <c r="AI30">
        <v>171</v>
      </c>
      <c r="AJ30">
        <v>10</v>
      </c>
    </row>
    <row r="31" spans="29:36" x14ac:dyDescent="0.45">
      <c r="AC31" s="11">
        <f>IF(ISBLANK('Study Schedule'!L40),AC30,'Study Schedule'!L40)</f>
        <v>45336.094046008118</v>
      </c>
      <c r="AD31" s="25" t="e">
        <f>AD30+'Study Schedule'!E40</f>
        <v>#REF!</v>
      </c>
      <c r="AE31" s="26">
        <f>SUMIFS('Study Schedule'!$E$15:$E$72,'Study Schedule'!$M$15:$M$72,"&lt;="&amp;AC31)</f>
        <v>9</v>
      </c>
      <c r="AH31" s="27">
        <v>45154.364270833335</v>
      </c>
      <c r="AI31">
        <v>174</v>
      </c>
      <c r="AJ31">
        <v>10</v>
      </c>
    </row>
    <row r="32" spans="29:36" x14ac:dyDescent="0.45">
      <c r="AC32" s="11">
        <f>IF(ISBLANK('Study Schedule'!L41),AC31,'Study Schedule'!L41)</f>
        <v>45337.007442489848</v>
      </c>
      <c r="AD32" s="25" t="e">
        <f>AD31+'Study Schedule'!E41</f>
        <v>#REF!</v>
      </c>
      <c r="AE32" s="26">
        <f>SUMIFS('Study Schedule'!$E$15:$E$72,'Study Schedule'!$M$15:$M$72,"&lt;="&amp;AC32)</f>
        <v>9</v>
      </c>
      <c r="AH32" s="27">
        <v>45155.216319444444</v>
      </c>
      <c r="AI32">
        <v>180</v>
      </c>
      <c r="AJ32">
        <v>10</v>
      </c>
    </row>
    <row r="33" spans="29:36" x14ac:dyDescent="0.45">
      <c r="AC33" s="11">
        <f>IF(ISBLANK('Study Schedule'!L42),AC32,'Study Schedule'!L42)</f>
        <v>45338.012178619756</v>
      </c>
      <c r="AD33" s="25" t="e">
        <f>AD32+'Study Schedule'!E42</f>
        <v>#REF!</v>
      </c>
      <c r="AE33" s="26">
        <f>SUMIFS('Study Schedule'!$E$15:$E$72,'Study Schedule'!$M$15:$M$72,"&lt;="&amp;AC33)</f>
        <v>9</v>
      </c>
      <c r="AH33" s="27">
        <v>45156.153564814813</v>
      </c>
      <c r="AI33">
        <v>184</v>
      </c>
      <c r="AJ33">
        <v>10</v>
      </c>
    </row>
    <row r="34" spans="29:36" x14ac:dyDescent="0.45">
      <c r="AC34" s="11">
        <f>IF(ISBLANK('Study Schedule'!L43),AC33,'Study Schedule'!L43)</f>
        <v>45338.925575101486</v>
      </c>
      <c r="AD34" s="25" t="e">
        <f>AD33+'Study Schedule'!E43</f>
        <v>#REF!</v>
      </c>
      <c r="AE34" s="26">
        <f>SUMIFS('Study Schedule'!$E$15:$E$72,'Study Schedule'!$M$15:$M$72,"&lt;="&amp;AC34)</f>
        <v>9</v>
      </c>
      <c r="AH34" s="27">
        <v>45157.005613425928</v>
      </c>
      <c r="AI34">
        <v>191</v>
      </c>
      <c r="AJ34">
        <v>10</v>
      </c>
    </row>
    <row r="35" spans="29:36" x14ac:dyDescent="0.45">
      <c r="AC35" s="11">
        <f>IF(ISBLANK('Study Schedule'!L44),AC34,'Study Schedule'!L44)</f>
        <v>45340.889377537213</v>
      </c>
      <c r="AD35" s="25" t="e">
        <f>AD34+'Study Schedule'!E44</f>
        <v>#REF!</v>
      </c>
      <c r="AE35" s="26">
        <f>SUMIFS('Study Schedule'!$E$15:$E$72,'Study Schedule'!$M$15:$M$72,"&lt;="&amp;AC35)</f>
        <v>9</v>
      </c>
      <c r="AH35" s="27">
        <v>45158.837511574071</v>
      </c>
      <c r="AI35">
        <v>199</v>
      </c>
      <c r="AJ35">
        <v>10</v>
      </c>
    </row>
    <row r="36" spans="29:36" x14ac:dyDescent="0.45">
      <c r="AC36" s="11">
        <f>IF(ISBLANK('Study Schedule'!L45),AC35,'Study Schedule'!L45)</f>
        <v>45342.853179972939</v>
      </c>
      <c r="AD36" s="25" t="e">
        <f>AD35+'Study Schedule'!E45</f>
        <v>#REF!</v>
      </c>
      <c r="AE36" s="26">
        <f>SUMIFS('Study Schedule'!$E$15:$E$72,'Study Schedule'!$M$15:$M$72,"&lt;="&amp;AC36)</f>
        <v>9</v>
      </c>
      <c r="AH36" s="27">
        <v>45160.669421296298</v>
      </c>
      <c r="AI36">
        <v>206</v>
      </c>
      <c r="AJ36">
        <v>10</v>
      </c>
    </row>
    <row r="37" spans="29:36" x14ac:dyDescent="0.45">
      <c r="AC37" s="11">
        <f>IF(ISBLANK('Study Schedule'!L46),AC36,'Study Schedule'!L46)</f>
        <v>45343.766576454669</v>
      </c>
      <c r="AD37" s="25" t="e">
        <f>AD36+'Study Schedule'!E46</f>
        <v>#REF!</v>
      </c>
      <c r="AE37" s="26">
        <f>SUMIFS('Study Schedule'!$E$15:$E$72,'Study Schedule'!$M$15:$M$72,"&lt;="&amp;AC37)</f>
        <v>9</v>
      </c>
      <c r="AH37" s="27">
        <v>45161.521469907406</v>
      </c>
      <c r="AI37">
        <v>211</v>
      </c>
      <c r="AJ37">
        <v>10</v>
      </c>
    </row>
    <row r="38" spans="29:36" x14ac:dyDescent="0.45">
      <c r="AC38" s="11">
        <f>IF(ISBLANK('Study Schedule'!L47),AC37,'Study Schedule'!L47)</f>
        <v>45345.821718538566</v>
      </c>
      <c r="AD38" s="25" t="e">
        <f>AD37+'Study Schedule'!E47</f>
        <v>#REF!</v>
      </c>
      <c r="AE38" s="26">
        <f>SUMIFS('Study Schedule'!$E$15:$E$72,'Study Schedule'!$M$15:$M$72,"&lt;="&amp;AC38)</f>
        <v>9</v>
      </c>
      <c r="AH38" s="27">
        <v>45163.438576388886</v>
      </c>
      <c r="AI38">
        <v>219</v>
      </c>
      <c r="AJ38">
        <v>10</v>
      </c>
    </row>
    <row r="39" spans="29:36" x14ac:dyDescent="0.45">
      <c r="AC39" s="11">
        <f>IF(ISBLANK('Study Schedule'!L48),AC38,'Study Schedule'!L48)</f>
        <v>45346.461096075778</v>
      </c>
      <c r="AD39" s="25" t="e">
        <f>AD38+'Study Schedule'!E48</f>
        <v>#REF!</v>
      </c>
      <c r="AE39" s="26">
        <f>SUMIFS('Study Schedule'!$E$15:$E$72,'Study Schedule'!$M$15:$M$72,"&lt;="&amp;AC39)</f>
        <v>9</v>
      </c>
      <c r="AH39" s="27">
        <v>45164.035011574073</v>
      </c>
      <c r="AI39">
        <v>223</v>
      </c>
      <c r="AJ39">
        <v>10</v>
      </c>
    </row>
    <row r="40" spans="29:36" x14ac:dyDescent="0.45">
      <c r="AC40" s="11" t="e">
        <f>IF(ISBLANK('Study Schedule'!#REF!),AC39,'Study Schedule'!#REF!)</f>
        <v>#REF!</v>
      </c>
      <c r="AD40" s="25" t="e">
        <f>AD39+'Study Schedule'!#REF!</f>
        <v>#REF!</v>
      </c>
      <c r="AE40" s="26">
        <f>SUMIFS('Study Schedule'!$E$15:$E$72,'Study Schedule'!$M$15:$M$72,"&lt;="&amp;AC40)</f>
        <v>0</v>
      </c>
      <c r="AH40" s="27">
        <v>45164.546238425923</v>
      </c>
      <c r="AI40">
        <v>226</v>
      </c>
      <c r="AJ40">
        <v>10</v>
      </c>
    </row>
    <row r="41" spans="29:36" x14ac:dyDescent="0.45">
      <c r="AC41" s="11">
        <f>IF(ISBLANK('Study Schedule'!L49),AC40,'Study Schedule'!L49)</f>
        <v>45347.511502029767</v>
      </c>
      <c r="AD41" s="25" t="e">
        <f>AD40+'Study Schedule'!E49</f>
        <v>#REF!</v>
      </c>
      <c r="AE41" s="26">
        <f>SUMIFS('Study Schedule'!$E$15:$E$72,'Study Schedule'!$M$15:$M$72,"&lt;="&amp;AC41)</f>
        <v>9</v>
      </c>
      <c r="AH41" s="27">
        <v>45165.526087962964</v>
      </c>
      <c r="AI41">
        <v>231</v>
      </c>
      <c r="AJ41">
        <v>10</v>
      </c>
    </row>
    <row r="42" spans="29:36" x14ac:dyDescent="0.45">
      <c r="AC42" s="11">
        <f>IF(ISBLANK('Study Schedule'!L50),AC41,'Study Schedule'!L50)</f>
        <v>45348.196549391068</v>
      </c>
      <c r="AD42" s="25" t="e">
        <f>AD41+'Study Schedule'!E50</f>
        <v>#REF!</v>
      </c>
      <c r="AE42" s="26">
        <f>SUMIFS('Study Schedule'!$E$15:$E$72,'Study Schedule'!$M$15:$M$72,"&lt;="&amp;AC42)</f>
        <v>9</v>
      </c>
      <c r="AH42" s="27">
        <v>45166.165127314816</v>
      </c>
      <c r="AI42">
        <v>239</v>
      </c>
      <c r="AJ42">
        <v>10</v>
      </c>
    </row>
    <row r="43" spans="29:36" x14ac:dyDescent="0.45">
      <c r="AC43" s="11">
        <f>IF(ISBLANK('Study Schedule'!L51),AC42,'Study Schedule'!L51)</f>
        <v>45348.607577807845</v>
      </c>
      <c r="AD43" s="25" t="e">
        <f>AD42+'Study Schedule'!E51</f>
        <v>#REF!</v>
      </c>
      <c r="AE43" s="26">
        <f>SUMIFS('Study Schedule'!$E$15:$E$72,'Study Schedule'!$M$15:$M$72,"&lt;="&amp;AC43)</f>
        <v>9</v>
      </c>
      <c r="AH43" s="27">
        <v>45166.548541666663</v>
      </c>
      <c r="AI43">
        <v>244</v>
      </c>
      <c r="AJ43">
        <v>10</v>
      </c>
    </row>
    <row r="44" spans="29:36" x14ac:dyDescent="0.45">
      <c r="AC44" s="11" t="e">
        <f>IF(ISBLANK('Study Schedule'!#REF!),AC43,'Study Schedule'!#REF!)</f>
        <v>#REF!</v>
      </c>
      <c r="AD44" s="25" t="e">
        <f>AD43+'Study Schedule'!#REF!</f>
        <v>#REF!</v>
      </c>
      <c r="AE44" s="26">
        <f>SUMIFS('Study Schedule'!$E$15:$E$72,'Study Schedule'!$M$15:$M$72,"&lt;="&amp;AC44)</f>
        <v>0</v>
      </c>
      <c r="AH44" s="27">
        <v>45167.230185185188</v>
      </c>
      <c r="AI44">
        <v>250</v>
      </c>
      <c r="AJ44">
        <v>10</v>
      </c>
    </row>
    <row r="45" spans="29:36" x14ac:dyDescent="0.45">
      <c r="AC45" s="11">
        <f>IF(ISBLANK('Study Schedule'!L52),AC44,'Study Schedule'!L52)</f>
        <v>45348.97293640054</v>
      </c>
      <c r="AD45" s="25" t="e">
        <f>AD44+'Study Schedule'!E52</f>
        <v>#REF!</v>
      </c>
      <c r="AE45" s="26">
        <f>SUMIFS('Study Schedule'!$E$15:$E$72,'Study Schedule'!$M$15:$M$72,"&lt;="&amp;AC45)</f>
        <v>9</v>
      </c>
      <c r="AH45" s="27">
        <v>45167.571006944447</v>
      </c>
      <c r="AI45">
        <v>251</v>
      </c>
      <c r="AJ45">
        <v>10</v>
      </c>
    </row>
    <row r="46" spans="29:36" x14ac:dyDescent="0.45">
      <c r="AC46" s="11">
        <f>IF(ISBLANK('Study Schedule'!L53),AC45,'Study Schedule'!L53)</f>
        <v>45349.246955345057</v>
      </c>
      <c r="AD46" s="25" t="e">
        <f>AD45+'Study Schedule'!E53</f>
        <v>#REF!</v>
      </c>
      <c r="AE46" s="26">
        <f>SUMIFS('Study Schedule'!$E$15:$E$72,'Study Schedule'!$M$15:$M$72,"&lt;="&amp;AC46)</f>
        <v>9</v>
      </c>
      <c r="AH46" s="27">
        <v>45167.826620370368</v>
      </c>
      <c r="AI46">
        <v>253</v>
      </c>
      <c r="AJ46">
        <v>10</v>
      </c>
    </row>
    <row r="47" spans="29:36" x14ac:dyDescent="0.45">
      <c r="AC47" s="11">
        <f>IF(ISBLANK('Study Schedule'!L54),AC46,'Study Schedule'!L54)</f>
        <v>45349.520974289575</v>
      </c>
      <c r="AD47" s="25" t="e">
        <f>AD46+'Study Schedule'!E54</f>
        <v>#REF!</v>
      </c>
      <c r="AE47" s="26">
        <f>SUMIFS('Study Schedule'!$E$15:$E$72,'Study Schedule'!$M$15:$M$72,"&lt;="&amp;AC47)</f>
        <v>9</v>
      </c>
      <c r="AH47" s="27">
        <v>45168.082233796296</v>
      </c>
      <c r="AI47">
        <v>256</v>
      </c>
      <c r="AJ47">
        <v>10</v>
      </c>
    </row>
    <row r="48" spans="29:36" x14ac:dyDescent="0.45">
      <c r="AC48" s="11">
        <f>IF(ISBLANK('Study Schedule'!L55),AC47,'Study Schedule'!L55)</f>
        <v>45349.932002706351</v>
      </c>
      <c r="AD48" s="25" t="e">
        <f>AD47+'Study Schedule'!E55</f>
        <v>#REF!</v>
      </c>
      <c r="AE48" s="26">
        <f>SUMIFS('Study Schedule'!$E$15:$E$72,'Study Schedule'!$M$15:$M$72,"&lt;="&amp;AC48)</f>
        <v>9</v>
      </c>
      <c r="AH48" s="27">
        <v>45168.465648148151</v>
      </c>
      <c r="AI48">
        <v>259</v>
      </c>
      <c r="AJ48">
        <v>10</v>
      </c>
    </row>
    <row r="49" spans="29:36" x14ac:dyDescent="0.45">
      <c r="AC49" s="11">
        <f>IF(ISBLANK('Study Schedule'!L56),AC48,'Study Schedule'!L56)</f>
        <v>45350.160351826788</v>
      </c>
      <c r="AD49" s="25" t="e">
        <f>AD48+'Study Schedule'!E56</f>
        <v>#REF!</v>
      </c>
      <c r="AE49" s="26">
        <f>SUMIFS('Study Schedule'!$E$15:$E$72,'Study Schedule'!$M$15:$M$72,"&lt;="&amp;AC49)</f>
        <v>9</v>
      </c>
      <c r="AH49" s="27">
        <v>45168.678668981483</v>
      </c>
      <c r="AI49">
        <v>261</v>
      </c>
      <c r="AJ49">
        <v>10</v>
      </c>
    </row>
    <row r="50" spans="29:36" x14ac:dyDescent="0.45">
      <c r="AC50" s="11">
        <f>IF(ISBLANK('Study Schedule'!L57),AC49,'Study Schedule'!L57)</f>
        <v>45350.70838971583</v>
      </c>
      <c r="AD50" s="25" t="e">
        <f>AD49+'Study Schedule'!E57</f>
        <v>#REF!</v>
      </c>
      <c r="AE50" s="26">
        <f>SUMIFS('Study Schedule'!$E$15:$E$72,'Study Schedule'!$M$15:$M$72,"&lt;="&amp;AC50)</f>
        <v>9</v>
      </c>
      <c r="AH50" s="27">
        <v>45169.189895833333</v>
      </c>
      <c r="AI50">
        <v>264</v>
      </c>
      <c r="AJ50">
        <v>10</v>
      </c>
    </row>
    <row r="51" spans="29:36" x14ac:dyDescent="0.45">
      <c r="AC51" s="11">
        <f>IF(ISBLANK('Study Schedule'!L58),AC50,'Study Schedule'!L58)</f>
        <v>45352.078484438425</v>
      </c>
      <c r="AD51" s="25" t="e">
        <f>AD50+'Study Schedule'!E58</f>
        <v>#REF!</v>
      </c>
      <c r="AE51" s="26">
        <f>SUMIFS('Study Schedule'!$E$15:$E$72,'Study Schedule'!$M$15:$M$72,"&lt;="&amp;AC51)</f>
        <v>9</v>
      </c>
      <c r="AH51" s="27">
        <v>45170.467962962961</v>
      </c>
      <c r="AI51">
        <v>264</v>
      </c>
      <c r="AJ51">
        <v>10</v>
      </c>
    </row>
    <row r="52" spans="29:36" x14ac:dyDescent="0.45">
      <c r="AC52" s="11">
        <f>IF(ISBLANK('Study Schedule'!L59),AC51,'Study Schedule'!L59)</f>
        <v>45353.996617050063</v>
      </c>
      <c r="AD52" s="25" t="e">
        <f>AD51+'Study Schedule'!E59</f>
        <v>#REF!</v>
      </c>
      <c r="AE52" s="26">
        <f>SUMIFS('Study Schedule'!$E$15:$E$72,'Study Schedule'!$M$15:$M$72,"&lt;="&amp;AC52)</f>
        <v>9</v>
      </c>
      <c r="AH52" s="27">
        <v>45172.257268518515</v>
      </c>
      <c r="AI52">
        <v>271</v>
      </c>
      <c r="AJ52">
        <v>10</v>
      </c>
    </row>
    <row r="53" spans="29:36" x14ac:dyDescent="0.45">
      <c r="AC53" s="11">
        <f>IF(ISBLANK('Study Schedule'!L60),AC52,'Study Schedule'!L60)</f>
        <v>45355.184032476318</v>
      </c>
      <c r="AD53" s="25" t="e">
        <f>AD52+'Study Schedule'!E60</f>
        <v>#REF!</v>
      </c>
      <c r="AE53" s="26">
        <f>SUMIFS('Study Schedule'!$E$15:$E$72,'Study Schedule'!$M$15:$M$72,"&lt;="&amp;AC53)</f>
        <v>9</v>
      </c>
      <c r="AH53" s="27">
        <v>45173.364930555559</v>
      </c>
      <c r="AI53">
        <v>273</v>
      </c>
      <c r="AJ53">
        <v>10</v>
      </c>
    </row>
    <row r="54" spans="29:36" x14ac:dyDescent="0.45">
      <c r="AC54" s="11">
        <f>IF(ISBLANK('Study Schedule'!L61),AC53,'Study Schedule'!L61)</f>
        <v>45356.371447902573</v>
      </c>
      <c r="AD54" s="25" t="e">
        <f>AD53+'Study Schedule'!E61</f>
        <v>#REF!</v>
      </c>
      <c r="AE54" s="26">
        <f>SUMIFS('Study Schedule'!$E$15:$E$72,'Study Schedule'!$M$15:$M$72,"&lt;="&amp;AC54)</f>
        <v>9</v>
      </c>
      <c r="AH54" s="27">
        <v>45174.472592592596</v>
      </c>
      <c r="AI54">
        <v>281</v>
      </c>
      <c r="AJ54">
        <v>10</v>
      </c>
    </row>
    <row r="55" spans="29:36" x14ac:dyDescent="0.45">
      <c r="AC55" s="11">
        <f>IF(ISBLANK('Study Schedule'!L62),AC54,'Study Schedule'!L62)</f>
        <v>45357.650202976998</v>
      </c>
      <c r="AD55" s="25" t="e">
        <f>AD54+'Study Schedule'!E62</f>
        <v>#REF!</v>
      </c>
      <c r="AE55" s="26">
        <f>SUMIFS('Study Schedule'!$E$15:$E$72,'Study Schedule'!$M$15:$M$72,"&lt;="&amp;AC55)</f>
        <v>9</v>
      </c>
      <c r="AH55" s="27">
        <v>45175.665451388886</v>
      </c>
      <c r="AI55">
        <v>285</v>
      </c>
      <c r="AJ55">
        <v>10</v>
      </c>
    </row>
    <row r="56" spans="29:36" x14ac:dyDescent="0.45">
      <c r="AC56" s="11">
        <f>IF(ISBLANK('Study Schedule'!L63),AC55,'Study Schedule'!L63)</f>
        <v>45358.152571041952</v>
      </c>
      <c r="AD56" s="25" t="e">
        <f>AD55+'Study Schedule'!E63</f>
        <v>#REF!</v>
      </c>
      <c r="AE56" s="26">
        <f>SUMIFS('Study Schedule'!$E$15:$E$72,'Study Schedule'!$M$15:$M$72,"&lt;="&amp;AC56)</f>
        <v>9</v>
      </c>
      <c r="AH56" s="27">
        <v>45176.134085648147</v>
      </c>
      <c r="AI56">
        <v>288</v>
      </c>
      <c r="AJ56">
        <v>10</v>
      </c>
    </row>
    <row r="57" spans="29:36" x14ac:dyDescent="0.45">
      <c r="AC57" s="11">
        <f>IF(ISBLANK('Study Schedule'!L64),AC56,'Study Schedule'!L64)</f>
        <v>45360.253382949937</v>
      </c>
      <c r="AD57" s="25" t="e">
        <f>AD56+'Study Schedule'!E64</f>
        <v>#REF!</v>
      </c>
      <c r="AE57" s="26">
        <f>SUMIFS('Study Schedule'!$E$15:$E$72,'Study Schedule'!$M$15:$M$72,"&lt;="&amp;AC57)</f>
        <v>9</v>
      </c>
      <c r="AH57" s="27">
        <v>45178.0937962963</v>
      </c>
      <c r="AI57">
        <v>298</v>
      </c>
      <c r="AJ57">
        <v>10</v>
      </c>
    </row>
    <row r="58" spans="29:36" x14ac:dyDescent="0.45">
      <c r="AC58" s="11">
        <f>IF(ISBLANK('Study Schedule'!L65),AC57,'Study Schedule'!L65)</f>
        <v>45360.938430311238</v>
      </c>
      <c r="AD58" s="25" t="e">
        <f>AD57+'Study Schedule'!E65</f>
        <v>#REF!</v>
      </c>
      <c r="AE58" s="26">
        <f>SUMIFS('Study Schedule'!$E$15:$E$72,'Study Schedule'!$M$15:$M$72,"&lt;="&amp;AC58)</f>
        <v>9</v>
      </c>
      <c r="AH58" s="27">
        <v>45178.732824074075</v>
      </c>
      <c r="AI58">
        <v>299</v>
      </c>
      <c r="AJ58">
        <v>10</v>
      </c>
    </row>
    <row r="59" spans="29:36" x14ac:dyDescent="0.45">
      <c r="AC59" s="11">
        <f>IF(ISBLANK('Study Schedule'!L66),AC58,'Study Schedule'!L66)</f>
        <v>45361.166779431675</v>
      </c>
      <c r="AD59" s="25" t="e">
        <f>AD58+'Study Schedule'!E66</f>
        <v>#REF!</v>
      </c>
      <c r="AE59" s="26">
        <f>SUMIFS('Study Schedule'!$E$15:$E$72,'Study Schedule'!$M$15:$M$72,"&lt;="&amp;AC59)</f>
        <v>9</v>
      </c>
      <c r="AH59" s="27">
        <v>45178.945833333331</v>
      </c>
      <c r="AI59">
        <v>301</v>
      </c>
      <c r="AJ59">
        <v>10</v>
      </c>
    </row>
    <row r="60" spans="29:36" x14ac:dyDescent="0.45">
      <c r="AC60" s="11">
        <f>IF(ISBLANK('Study Schedule'!L67),AC59,'Study Schedule'!L67)</f>
        <v>45362.034506089323</v>
      </c>
      <c r="AD60" s="25" t="e">
        <f>AD59+'Study Schedule'!E67</f>
        <v>#REF!</v>
      </c>
      <c r="AE60" s="26">
        <f>SUMIFS('Study Schedule'!$E$15:$E$72,'Study Schedule'!$M$15:$M$72,"&lt;="&amp;AC60)</f>
        <v>9</v>
      </c>
      <c r="AH60" s="27">
        <v>45179.755289351851</v>
      </c>
      <c r="AI60">
        <v>309</v>
      </c>
      <c r="AJ60">
        <v>10</v>
      </c>
    </row>
    <row r="61" spans="29:36" x14ac:dyDescent="0.45">
      <c r="AC61" s="11">
        <f>IF(ISBLANK('Study Schedule'!L69),AC60,'Study Schedule'!L69)</f>
        <v>45363.221921515578</v>
      </c>
      <c r="AD61" s="25" t="e">
        <f>AD60+'Study Schedule'!E69</f>
        <v>#REF!</v>
      </c>
      <c r="AE61" s="26">
        <f>SUMIFS('Study Schedule'!$E$15:$E$72,'Study Schedule'!$M$15:$M$72,"&lt;="&amp;AC61)</f>
        <v>9</v>
      </c>
      <c r="AH61" s="27">
        <v>45180.862951388888</v>
      </c>
      <c r="AI61">
        <v>312</v>
      </c>
      <c r="AJ61">
        <v>10</v>
      </c>
    </row>
    <row r="62" spans="29:36" x14ac:dyDescent="0.45">
      <c r="AC62" s="11">
        <f>IF(ISBLANK('Study Schedule'!L70),AC61,'Study Schedule'!L70)</f>
        <v>45364.91170500678</v>
      </c>
      <c r="AD62" s="25" t="e">
        <f>AD61+'Study Schedule'!E70</f>
        <v>#REF!</v>
      </c>
      <c r="AE62" s="26">
        <f>SUMIFS('Study Schedule'!$E$15:$E$72,'Study Schedule'!$M$15:$M$72,"&lt;="&amp;AC62)</f>
        <v>9</v>
      </c>
      <c r="AH62" s="27">
        <v>45182.439236111109</v>
      </c>
      <c r="AI62">
        <v>325</v>
      </c>
      <c r="AJ62">
        <v>10</v>
      </c>
    </row>
    <row r="63" spans="29:36" x14ac:dyDescent="0.45">
      <c r="AC63" s="11">
        <f>IF(ISBLANK('Study Schedule'!L71),AC62,'Study Schedule'!L71)</f>
        <v>45370.574763193516</v>
      </c>
      <c r="AD63" s="25" t="e">
        <f>AD62+'Study Schedule'!E71</f>
        <v>#REF!</v>
      </c>
      <c r="AE63" s="26">
        <f>SUMIFS('Study Schedule'!$E$15:$E$72,'Study Schedule'!$M$15:$M$72,"&lt;="&amp;AC63)</f>
        <v>9</v>
      </c>
      <c r="AH63" s="27">
        <v>45187.721932870372</v>
      </c>
      <c r="AI63">
        <v>345</v>
      </c>
      <c r="AJ63">
        <v>10</v>
      </c>
    </row>
    <row r="64" spans="29:36" x14ac:dyDescent="0.45">
      <c r="AC64" s="11">
        <f>IF(ISBLANK('Study Schedule'!L72),AC63,'Study Schedule'!L72)</f>
        <v>45371.944857916111</v>
      </c>
      <c r="AD64" s="25" t="e">
        <f>AD63+'Study Schedule'!E72</f>
        <v>#REF!</v>
      </c>
      <c r="AE64" s="26">
        <f>SUMIFS('Study Schedule'!$E$15:$E$72,'Study Schedule'!$M$15:$M$72,"&lt;="&amp;AC64)</f>
        <v>9</v>
      </c>
      <c r="AH64" s="27">
        <v>45189</v>
      </c>
      <c r="AI64">
        <v>345</v>
      </c>
      <c r="AJ64">
        <v>10</v>
      </c>
    </row>
    <row r="65" spans="29:36" x14ac:dyDescent="0.45">
      <c r="AC65" s="11">
        <f>IF(ISBLANK('Study Schedule'!L73),AC64,'Study Schedule'!L73)</f>
        <v>45371.944857916111</v>
      </c>
      <c r="AD65" s="25" t="e">
        <f>AD64+'Study Schedule'!E73</f>
        <v>#REF!</v>
      </c>
      <c r="AE65" s="26">
        <f>SUMIFS('Study Schedule'!$E$15:$E$72,'Study Schedule'!$M$15:$M$72,"&lt;="&amp;AC65)</f>
        <v>9</v>
      </c>
      <c r="AI65"/>
      <c r="AJ65"/>
    </row>
    <row r="66" spans="29:36" x14ac:dyDescent="0.45">
      <c r="AC66" s="11">
        <f>IF(ISBLANK('Study Schedule'!L74),AC65,'Study Schedule'!L74)</f>
        <v>45371.944857916111</v>
      </c>
      <c r="AD66" s="25" t="e">
        <f>AD65+'Study Schedule'!E74</f>
        <v>#REF!</v>
      </c>
      <c r="AE66" s="26">
        <f>SUMIFS('Study Schedule'!$E$15:$E$72,'Study Schedule'!$M$15:$M$72,"&lt;="&amp;AC66)</f>
        <v>9</v>
      </c>
      <c r="AI66"/>
      <c r="AJ66"/>
    </row>
    <row r="67" spans="29:36" x14ac:dyDescent="0.45">
      <c r="AC67" s="11">
        <f>IF(ISBLANK('Study Schedule'!L75),AC66,'Study Schedule'!L75)</f>
        <v>45371.944857916111</v>
      </c>
      <c r="AD67" s="25" t="e">
        <f>AD66+'Study Schedule'!E75</f>
        <v>#REF!</v>
      </c>
      <c r="AE67" s="26">
        <f>SUMIFS('Study Schedule'!$E$15:$E$72,'Study Schedule'!$M$15:$M$72,"&lt;="&amp;AC67)</f>
        <v>9</v>
      </c>
      <c r="AI67"/>
      <c r="AJ67"/>
    </row>
    <row r="68" spans="29:36" x14ac:dyDescent="0.45">
      <c r="AC68" s="11">
        <f>IF(ISBLANK('Study Schedule'!L76),AC67,'Study Schedule'!L76)</f>
        <v>45371.944857916111</v>
      </c>
      <c r="AD68" s="25" t="e">
        <f>AD67+'Study Schedule'!E76</f>
        <v>#REF!</v>
      </c>
      <c r="AE68" s="26">
        <f>SUMIFS('Study Schedule'!$E$15:$E$72,'Study Schedule'!$M$15:$M$72,"&lt;="&amp;AC68)</f>
        <v>9</v>
      </c>
      <c r="AI68"/>
      <c r="AJ68"/>
    </row>
    <row r="69" spans="29:36" x14ac:dyDescent="0.45">
      <c r="AC69" s="11">
        <f>IF(ISBLANK('Study Schedule'!L77),AC68,'Study Schedule'!L77)</f>
        <v>45371.944857916111</v>
      </c>
      <c r="AD69" s="25" t="e">
        <f>AD68+'Study Schedule'!E77</f>
        <v>#REF!</v>
      </c>
      <c r="AE69" s="26">
        <f>SUMIFS('Study Schedule'!$E$15:$E$72,'Study Schedule'!$M$15:$M$72,"&lt;="&amp;AC69)</f>
        <v>9</v>
      </c>
      <c r="AI69"/>
      <c r="AJ69"/>
    </row>
    <row r="70" spans="29:36" x14ac:dyDescent="0.45">
      <c r="AC70" s="11">
        <f>IF(ISBLANK('Study Schedule'!L78),AC69,'Study Schedule'!L78)</f>
        <v>45371.944857916111</v>
      </c>
      <c r="AD70" s="25" t="e">
        <f>AD69+'Study Schedule'!E78</f>
        <v>#REF!</v>
      </c>
      <c r="AE70" s="26">
        <f>SUMIFS('Study Schedule'!$E$15:$E$72,'Study Schedule'!$M$15:$M$72,"&lt;="&amp;AC70)</f>
        <v>9</v>
      </c>
      <c r="AI70"/>
      <c r="AJ70"/>
    </row>
    <row r="71" spans="29:36" x14ac:dyDescent="0.45">
      <c r="AC71" s="11">
        <f>IF(ISBLANK('Study Schedule'!L79),AC70,'Study Schedule'!L79)</f>
        <v>45371.944857916111</v>
      </c>
      <c r="AD71" s="25" t="e">
        <f>AD70+'Study Schedule'!E79</f>
        <v>#REF!</v>
      </c>
      <c r="AE71" s="26">
        <f>SUMIFS('Study Schedule'!$E$15:$E$72,'Study Schedule'!$M$15:$M$72,"&lt;="&amp;AC71)</f>
        <v>9</v>
      </c>
      <c r="AI71"/>
      <c r="AJ71"/>
    </row>
    <row r="72" spans="29:36" x14ac:dyDescent="0.45">
      <c r="AC72" s="11">
        <f>IF(ISBLANK('Study Schedule'!L80),AC71,'Study Schedule'!L80)</f>
        <v>45371.944857916111</v>
      </c>
      <c r="AD72" s="25" t="e">
        <f>AD71+'Study Schedule'!E80</f>
        <v>#REF!</v>
      </c>
      <c r="AE72" s="26">
        <f>SUMIFS('Study Schedule'!$E$15:$E$72,'Study Schedule'!$M$15:$M$72,"&lt;="&amp;AC72)</f>
        <v>9</v>
      </c>
      <c r="AI72"/>
      <c r="AJ72"/>
    </row>
    <row r="73" spans="29:36" x14ac:dyDescent="0.45">
      <c r="AC73" s="11">
        <f>IF(ISBLANK('Study Schedule'!L81),AC72,'Study Schedule'!L81)</f>
        <v>45371.944857916111</v>
      </c>
      <c r="AD73" s="25" t="e">
        <f>AD72+'Study Schedule'!E81</f>
        <v>#REF!</v>
      </c>
      <c r="AE73" s="26">
        <f>SUMIFS('Study Schedule'!$E$15:$E$72,'Study Schedule'!$M$15:$M$72,"&lt;="&amp;AC73)</f>
        <v>9</v>
      </c>
      <c r="AI73"/>
      <c r="AJ73"/>
    </row>
    <row r="74" spans="29:36" x14ac:dyDescent="0.45">
      <c r="AC74" s="11">
        <f>IF(ISBLANK('Study Schedule'!L82),AC73,'Study Schedule'!L82)</f>
        <v>45371.944857916111</v>
      </c>
      <c r="AD74" s="25" t="e">
        <f>AD73+'Study Schedule'!E82</f>
        <v>#REF!</v>
      </c>
      <c r="AE74" s="26">
        <f>SUMIFS('Study Schedule'!$E$15:$E$72,'Study Schedule'!$M$15:$M$72,"&lt;="&amp;AC74)</f>
        <v>9</v>
      </c>
      <c r="AI74"/>
      <c r="AJ74"/>
    </row>
    <row r="75" spans="29:36" x14ac:dyDescent="0.45">
      <c r="AC75" s="11">
        <f>IF(ISBLANK('Study Schedule'!L83),AC74,'Study Schedule'!L83)</f>
        <v>45371.944857916111</v>
      </c>
      <c r="AD75" s="25" t="e">
        <f>AD74+'Study Schedule'!E83</f>
        <v>#REF!</v>
      </c>
      <c r="AE75" s="26">
        <f>SUMIFS('Study Schedule'!$E$15:$E$72,'Study Schedule'!$M$15:$M$72,"&lt;="&amp;AC75)</f>
        <v>9</v>
      </c>
      <c r="AI75"/>
      <c r="AJ75"/>
    </row>
    <row r="76" spans="29:36" x14ac:dyDescent="0.45">
      <c r="AC76" s="11">
        <f>IF(ISBLANK('Study Schedule'!L84),AC75,'Study Schedule'!L84)</f>
        <v>45371.944857916111</v>
      </c>
      <c r="AD76" s="25" t="e">
        <f>AD75+'Study Schedule'!E84</f>
        <v>#REF!</v>
      </c>
      <c r="AE76" s="26">
        <f>SUMIFS('Study Schedule'!$E$15:$E$72,'Study Schedule'!$M$15:$M$72,"&lt;="&amp;AC76)</f>
        <v>9</v>
      </c>
      <c r="AI76"/>
      <c r="AJ76"/>
    </row>
    <row r="77" spans="29:36" x14ac:dyDescent="0.45">
      <c r="AC77" s="11">
        <f>IF(ISBLANK('Study Schedule'!L85),AC76,'Study Schedule'!L85)</f>
        <v>45371.944857916111</v>
      </c>
      <c r="AD77" s="25" t="e">
        <f>AD76+'Study Schedule'!E85</f>
        <v>#REF!</v>
      </c>
      <c r="AE77" s="26">
        <f>SUMIFS('Study Schedule'!$E$15:$E$72,'Study Schedule'!$M$15:$M$72,"&lt;="&amp;AC77)</f>
        <v>9</v>
      </c>
      <c r="AI77"/>
      <c r="AJ77"/>
    </row>
    <row r="78" spans="29:36" x14ac:dyDescent="0.45">
      <c r="AC78" s="11">
        <f>IF(ISBLANK('Study Schedule'!L86),AC77,'Study Schedule'!L86)</f>
        <v>45371.944857916111</v>
      </c>
      <c r="AD78" s="25" t="e">
        <f>AD77+'Study Schedule'!E86</f>
        <v>#REF!</v>
      </c>
      <c r="AE78" s="26">
        <f>SUMIFS('Study Schedule'!$E$15:$E$72,'Study Schedule'!$M$15:$M$72,"&lt;="&amp;AC78)</f>
        <v>9</v>
      </c>
      <c r="AI78"/>
      <c r="AJ78"/>
    </row>
    <row r="79" spans="29:36" x14ac:dyDescent="0.45">
      <c r="AC79" s="11">
        <f>IF(ISBLANK('Study Schedule'!L87),AC78,'Study Schedule'!L87)</f>
        <v>45371.944857916111</v>
      </c>
      <c r="AD79" s="25" t="e">
        <f>AD78+'Study Schedule'!E87</f>
        <v>#REF!</v>
      </c>
      <c r="AE79" s="26">
        <f>SUMIFS('Study Schedule'!$E$15:$E$72,'Study Schedule'!$M$15:$M$72,"&lt;="&amp;AC79)</f>
        <v>9</v>
      </c>
      <c r="AI79"/>
      <c r="AJ79"/>
    </row>
    <row r="80" spans="29:36" x14ac:dyDescent="0.45">
      <c r="AC80" s="11">
        <f>IF(ISBLANK('Study Schedule'!L88),AC79,'Study Schedule'!L88)</f>
        <v>45371.944857916111</v>
      </c>
      <c r="AD80" s="25" t="e">
        <f>AD79+'Study Schedule'!E88</f>
        <v>#REF!</v>
      </c>
      <c r="AE80" s="26">
        <f>SUMIFS('Study Schedule'!$E$15:$E$72,'Study Schedule'!$M$15:$M$72,"&lt;="&amp;AC80)</f>
        <v>9</v>
      </c>
      <c r="AI80"/>
      <c r="AJ80"/>
    </row>
    <row r="81" spans="29:36" x14ac:dyDescent="0.45">
      <c r="AC81" s="11">
        <f>IF(ISBLANK('Study Schedule'!L89),AC80,'Study Schedule'!L89)</f>
        <v>45371.944857916111</v>
      </c>
      <c r="AD81" s="25" t="e">
        <f>AD80+'Study Schedule'!E89</f>
        <v>#REF!</v>
      </c>
      <c r="AE81" s="26">
        <f>SUMIFS('Study Schedule'!$E$15:$E$72,'Study Schedule'!$M$15:$M$72,"&lt;="&amp;AC81)</f>
        <v>9</v>
      </c>
      <c r="AI81"/>
      <c r="AJ81"/>
    </row>
    <row r="82" spans="29:36" x14ac:dyDescent="0.45">
      <c r="AC82" s="11">
        <f>IF(ISBLANK('Study Schedule'!L90),AC81,'Study Schedule'!L90)</f>
        <v>45371.944857916111</v>
      </c>
      <c r="AD82" s="25" t="e">
        <f>AD81+'Study Schedule'!E90</f>
        <v>#REF!</v>
      </c>
      <c r="AE82" s="26">
        <f>SUMIFS('Study Schedule'!$E$15:$E$72,'Study Schedule'!$M$15:$M$72,"&lt;="&amp;AC82)</f>
        <v>9</v>
      </c>
      <c r="AI82"/>
      <c r="AJ82"/>
    </row>
    <row r="83" spans="29:36" x14ac:dyDescent="0.45">
      <c r="AC83" s="11">
        <f>IF(ISBLANK('Study Schedule'!L91),AC82,'Study Schedule'!L91)</f>
        <v>45371.944857916111</v>
      </c>
      <c r="AD83" s="25" t="e">
        <f>AD82+'Study Schedule'!E91</f>
        <v>#REF!</v>
      </c>
      <c r="AE83" s="26">
        <f>SUMIFS('Study Schedule'!$E$15:$E$72,'Study Schedule'!$M$15:$M$72,"&lt;="&amp;AC83)</f>
        <v>9</v>
      </c>
      <c r="AI83"/>
      <c r="AJ83"/>
    </row>
    <row r="84" spans="29:36" x14ac:dyDescent="0.45">
      <c r="AC84" s="11">
        <f>IF(ISBLANK('Study Schedule'!L92),AC83,'Study Schedule'!L92)</f>
        <v>45371.944857916111</v>
      </c>
      <c r="AD84" s="25" t="e">
        <f>AD83+'Study Schedule'!E92</f>
        <v>#REF!</v>
      </c>
      <c r="AE84" s="26">
        <f>SUMIFS('Study Schedule'!$E$15:$E$72,'Study Schedule'!$M$15:$M$72,"&lt;="&amp;AC84)</f>
        <v>9</v>
      </c>
      <c r="AI84"/>
      <c r="AJ84"/>
    </row>
    <row r="85" spans="29:36" x14ac:dyDescent="0.45">
      <c r="AC85" s="11">
        <f>IF(ISBLANK('Study Schedule'!L93),AC84,'Study Schedule'!L93)</f>
        <v>45371.944857916111</v>
      </c>
      <c r="AD85" s="25" t="e">
        <f>AD84+'Study Schedule'!E93</f>
        <v>#REF!</v>
      </c>
      <c r="AE85" s="26">
        <f>SUMIFS('Study Schedule'!$E$15:$E$72,'Study Schedule'!$M$15:$M$72,"&lt;="&amp;AC85)</f>
        <v>9</v>
      </c>
      <c r="AI85"/>
      <c r="AJ85"/>
    </row>
    <row r="86" spans="29:36" x14ac:dyDescent="0.45">
      <c r="AC86" s="11">
        <f>IF(ISBLANK('Study Schedule'!L94),AC85,'Study Schedule'!L94)</f>
        <v>45371.944857916111</v>
      </c>
      <c r="AD86" s="25" t="e">
        <f>AD85+'Study Schedule'!E94</f>
        <v>#REF!</v>
      </c>
      <c r="AE86" s="26">
        <f>SUMIFS('Study Schedule'!$E$15:$E$72,'Study Schedule'!$M$15:$M$72,"&lt;="&amp;AC86)</f>
        <v>9</v>
      </c>
      <c r="AI86"/>
      <c r="AJ86"/>
    </row>
    <row r="87" spans="29:36" x14ac:dyDescent="0.45">
      <c r="AC87" s="11">
        <f>IF(ISBLANK('Study Schedule'!L95),AC86,'Study Schedule'!L95)</f>
        <v>45371.944857916111</v>
      </c>
      <c r="AD87" s="25" t="e">
        <f>AD86+'Study Schedule'!E95</f>
        <v>#REF!</v>
      </c>
      <c r="AE87" s="26">
        <f>SUMIFS('Study Schedule'!$E$15:$E$72,'Study Schedule'!$M$15:$M$72,"&lt;="&amp;AC87)</f>
        <v>9</v>
      </c>
      <c r="AI87"/>
      <c r="AJ87"/>
    </row>
    <row r="88" spans="29:36" x14ac:dyDescent="0.45">
      <c r="AC88" s="11">
        <f>IF(ISBLANK('Study Schedule'!L96),AC87,'Study Schedule'!L96)</f>
        <v>45371.944857916111</v>
      </c>
      <c r="AD88" s="25" t="e">
        <f>AD87+'Study Schedule'!E96</f>
        <v>#REF!</v>
      </c>
      <c r="AE88" s="26">
        <f>SUMIFS('Study Schedule'!$E$15:$E$72,'Study Schedule'!$M$15:$M$72,"&lt;="&amp;AC88)</f>
        <v>9</v>
      </c>
    </row>
    <row r="89" spans="29:36" x14ac:dyDescent="0.45">
      <c r="AC89" s="11">
        <f>IF(ISBLANK('Study Schedule'!L97),AC88,'Study Schedule'!L97)</f>
        <v>45371.944857916111</v>
      </c>
      <c r="AD89" s="25" t="e">
        <f>AD88+'Study Schedule'!E97</f>
        <v>#REF!</v>
      </c>
      <c r="AE89" s="26">
        <f>SUMIFS('Study Schedule'!$E$15:$E$72,'Study Schedule'!$M$15:$M$72,"&lt;="&amp;AC89)</f>
        <v>9</v>
      </c>
    </row>
    <row r="90" spans="29:36" x14ac:dyDescent="0.45">
      <c r="AC90" s="11">
        <f>IF(ISBLANK('Study Schedule'!L98),AC89,'Study Schedule'!L98)</f>
        <v>45371.944857916111</v>
      </c>
      <c r="AD90" s="25" t="e">
        <f>AD89+'Study Schedule'!E98</f>
        <v>#REF!</v>
      </c>
      <c r="AE90" s="26">
        <f>SUMIFS('Study Schedule'!$E$15:$E$72,'Study Schedule'!$M$15:$M$72,"&lt;="&amp;AC90)</f>
        <v>9</v>
      </c>
    </row>
    <row r="91" spans="29:36" x14ac:dyDescent="0.45">
      <c r="AC91" s="11">
        <f>IF(ISBLANK('Study Schedule'!L99),AC90,'Study Schedule'!L99)</f>
        <v>45371.944857916111</v>
      </c>
      <c r="AD91" s="25" t="e">
        <f>AD90+'Study Schedule'!E99</f>
        <v>#REF!</v>
      </c>
      <c r="AE91" s="26">
        <f>SUMIFS('Study Schedule'!$E$15:$E$72,'Study Schedule'!$M$15:$M$72,"&lt;="&amp;AC91)</f>
        <v>9</v>
      </c>
    </row>
    <row r="92" spans="29:36" x14ac:dyDescent="0.45">
      <c r="AC92" s="11">
        <f>IF(ISBLANK('Study Schedule'!L100),AC91,'Study Schedule'!L100)</f>
        <v>45371.944857916111</v>
      </c>
      <c r="AD92" s="25" t="e">
        <f>AD91+'Study Schedule'!E100</f>
        <v>#REF!</v>
      </c>
      <c r="AE92" s="26">
        <f>SUMIFS('Study Schedule'!$E$15:$E$72,'Study Schedule'!$M$15:$M$72,"&lt;="&amp;AC92)</f>
        <v>9</v>
      </c>
    </row>
    <row r="93" spans="29:36" x14ac:dyDescent="0.45">
      <c r="AC93" s="11">
        <f>IF(ISBLANK('Study Schedule'!L101),AC92,'Study Schedule'!L101)</f>
        <v>45371.944857916111</v>
      </c>
      <c r="AD93" s="25" t="e">
        <f>AD92+'Study Schedule'!E101</f>
        <v>#REF!</v>
      </c>
      <c r="AE93" s="26">
        <f>SUMIFS('Study Schedule'!$E$15:$E$72,'Study Schedule'!$M$15:$M$72,"&lt;="&amp;AC93)</f>
        <v>9</v>
      </c>
    </row>
    <row r="94" spans="29:36" x14ac:dyDescent="0.45">
      <c r="AC94" s="11">
        <f>IF(ISBLANK('Study Schedule'!L102),AC93,'Study Schedule'!L102)</f>
        <v>45371.944857916111</v>
      </c>
      <c r="AD94" s="25" t="e">
        <f>AD93+'Study Schedule'!E102</f>
        <v>#REF!</v>
      </c>
      <c r="AE94" s="26">
        <f>SUMIFS('Study Schedule'!$E$15:$E$72,'Study Schedule'!$M$15:$M$72,"&lt;="&amp;AC94)</f>
        <v>9</v>
      </c>
    </row>
    <row r="95" spans="29:36" x14ac:dyDescent="0.45">
      <c r="AC95" s="11">
        <f>IF(ISBLANK('Study Schedule'!L103),AC94,'Study Schedule'!L103)</f>
        <v>45371.944857916111</v>
      </c>
      <c r="AD95" s="25" t="e">
        <f>AD94+'Study Schedule'!E103</f>
        <v>#REF!</v>
      </c>
      <c r="AE95" s="26">
        <f>SUMIFS('Study Schedule'!$E$15:$E$72,'Study Schedule'!$M$15:$M$72,"&lt;="&amp;AC95)</f>
        <v>9</v>
      </c>
    </row>
    <row r="96" spans="29:36" x14ac:dyDescent="0.45">
      <c r="AC96" s="11">
        <f>IF(ISBLANK('Study Schedule'!L104),AC95,'Study Schedule'!L104)</f>
        <v>45371.944857916111</v>
      </c>
      <c r="AD96" s="25" t="e">
        <f>AD95+'Study Schedule'!E104</f>
        <v>#REF!</v>
      </c>
      <c r="AE96" s="26">
        <f>SUMIFS('Study Schedule'!$E$15:$E$72,'Study Schedule'!$M$15:$M$72,"&lt;="&amp;AC96)</f>
        <v>9</v>
      </c>
    </row>
    <row r="97" spans="29:31" x14ac:dyDescent="0.45">
      <c r="AC97" s="11">
        <f>IF(ISBLANK('Study Schedule'!L105),AC96,'Study Schedule'!L105)</f>
        <v>45371.944857916111</v>
      </c>
      <c r="AD97" s="25" t="e">
        <f>AD96+'Study Schedule'!E105</f>
        <v>#REF!</v>
      </c>
      <c r="AE97" s="26">
        <f>SUMIFS('Study Schedule'!$E$15:$E$72,'Study Schedule'!$M$15:$M$72,"&lt;="&amp;AC97)</f>
        <v>9</v>
      </c>
    </row>
    <row r="98" spans="29:31" x14ac:dyDescent="0.45">
      <c r="AC98" s="11">
        <f>IF(ISBLANK('Study Schedule'!L106),AC97,'Study Schedule'!L106)</f>
        <v>45371.944857916111</v>
      </c>
      <c r="AD98" s="25" t="e">
        <f>AD97+'Study Schedule'!E106</f>
        <v>#REF!</v>
      </c>
      <c r="AE98" s="26">
        <f>SUMIFS('Study Schedule'!$E$15:$E$72,'Study Schedule'!$M$15:$M$72,"&lt;="&amp;AC98)</f>
        <v>9</v>
      </c>
    </row>
    <row r="99" spans="29:31" x14ac:dyDescent="0.45">
      <c r="AC99" s="11">
        <f>IF(ISBLANK('Study Schedule'!L107),AC98,'Study Schedule'!L107)</f>
        <v>45371.944857916111</v>
      </c>
      <c r="AD99" s="25" t="e">
        <f>AD98+'Study Schedule'!E107</f>
        <v>#REF!</v>
      </c>
      <c r="AE99" s="26">
        <f>SUMIFS('Study Schedule'!$E$15:$E$72,'Study Schedule'!$M$15:$M$72,"&lt;="&amp;AC99)</f>
        <v>9</v>
      </c>
    </row>
    <row r="100" spans="29:31" x14ac:dyDescent="0.45">
      <c r="AC100" s="11">
        <f>IF(ISBLANK('Study Schedule'!L108),AC99,'Study Schedule'!L108)</f>
        <v>45371.944857916111</v>
      </c>
      <c r="AD100" s="25" t="e">
        <f>AD99+'Study Schedule'!E108</f>
        <v>#REF!</v>
      </c>
      <c r="AE100" s="26">
        <f>SUMIFS('Study Schedule'!$E$15:$E$72,'Study Schedule'!$M$15:$M$72,"&lt;="&amp;AC100)</f>
        <v>9</v>
      </c>
    </row>
    <row r="101" spans="29:31" x14ac:dyDescent="0.45">
      <c r="AC101" s="11">
        <f>IF(ISBLANK('Study Schedule'!L109),AC100,'Study Schedule'!L109)</f>
        <v>45371.944857916111</v>
      </c>
      <c r="AD101" s="25" t="e">
        <f>AD100+'Study Schedule'!E109</f>
        <v>#REF!</v>
      </c>
      <c r="AE101" s="26">
        <f>SUMIFS('Study Schedule'!$E$15:$E$72,'Study Schedule'!$M$15:$M$72,"&lt;="&amp;AC101)</f>
        <v>9</v>
      </c>
    </row>
    <row r="102" spans="29:31" x14ac:dyDescent="0.45">
      <c r="AC102" s="11">
        <f>IF(ISBLANK('Study Schedule'!L110),AC101,'Study Schedule'!L110)</f>
        <v>45371.944857916111</v>
      </c>
      <c r="AD102" s="25" t="e">
        <f>AD101+'Study Schedule'!E110</f>
        <v>#REF!</v>
      </c>
      <c r="AE102" s="26">
        <f>SUMIFS('Study Schedule'!$E$15:$E$72,'Study Schedule'!$M$15:$M$72,"&lt;="&amp;AC102)</f>
        <v>9</v>
      </c>
    </row>
    <row r="103" spans="29:31" x14ac:dyDescent="0.45">
      <c r="AC103" s="11">
        <f>IF(ISBLANK('Study Schedule'!L111),AC102,'Study Schedule'!L111)</f>
        <v>45371.944857916111</v>
      </c>
      <c r="AD103" s="25" t="e">
        <f>AD102+'Study Schedule'!E111</f>
        <v>#REF!</v>
      </c>
      <c r="AE103" s="26">
        <f>SUMIFS('Study Schedule'!$E$15:$E$72,'Study Schedule'!$M$15:$M$72,"&lt;="&amp;AC103)</f>
        <v>9</v>
      </c>
    </row>
    <row r="104" spans="29:31" x14ac:dyDescent="0.45">
      <c r="AC104" s="11">
        <f>IF(ISBLANK('Study Schedule'!L112),AC103,'Study Schedule'!L112)</f>
        <v>45371.944857916111</v>
      </c>
      <c r="AD104" s="25" t="e">
        <f>AD103+'Study Schedule'!E112</f>
        <v>#REF!</v>
      </c>
      <c r="AE104" s="26">
        <f>SUMIFS('Study Schedule'!$E$15:$E$72,'Study Schedule'!$M$15:$M$72,"&lt;="&amp;AC104)</f>
        <v>9</v>
      </c>
    </row>
    <row r="105" spans="29:31" x14ac:dyDescent="0.45">
      <c r="AC105" s="11">
        <f>IF(ISBLANK('Study Schedule'!L113),AC104,'Study Schedule'!L113)</f>
        <v>45371.944857916111</v>
      </c>
      <c r="AD105" s="25" t="e">
        <f>AD104+'Study Schedule'!E113</f>
        <v>#REF!</v>
      </c>
      <c r="AE105" s="26">
        <f>SUMIFS('Study Schedule'!$E$15:$E$72,'Study Schedule'!$M$15:$M$72,"&lt;="&amp;AC105)</f>
        <v>9</v>
      </c>
    </row>
    <row r="106" spans="29:31" x14ac:dyDescent="0.45">
      <c r="AC106" s="11">
        <f>IF(ISBLANK('Study Schedule'!L114),AC105,'Study Schedule'!L114)</f>
        <v>45371.944857916111</v>
      </c>
      <c r="AD106" s="25" t="e">
        <f>AD105+'Study Schedule'!E114</f>
        <v>#REF!</v>
      </c>
      <c r="AE106" s="26">
        <f>SUMIFS('Study Schedule'!$E$15:$E$72,'Study Schedule'!$M$15:$M$72,"&lt;="&amp;AC106)</f>
        <v>9</v>
      </c>
    </row>
    <row r="107" spans="29:31" x14ac:dyDescent="0.45">
      <c r="AC107" s="11">
        <f>IF(ISBLANK('Study Schedule'!L115),AC106,'Study Schedule'!L115)</f>
        <v>45371.944857916111</v>
      </c>
      <c r="AD107" s="25" t="e">
        <f>AD106+'Study Schedule'!E115</f>
        <v>#REF!</v>
      </c>
      <c r="AE107" s="26">
        <f>SUMIFS('Study Schedule'!$E$15:$E$72,'Study Schedule'!$M$15:$M$72,"&lt;="&amp;AC107)</f>
        <v>9</v>
      </c>
    </row>
    <row r="108" spans="29:31" x14ac:dyDescent="0.45">
      <c r="AC108" s="11">
        <f>IF(ISBLANK('Study Schedule'!L116),AC107,'Study Schedule'!L116)</f>
        <v>45371.944857916111</v>
      </c>
      <c r="AD108" s="25" t="e">
        <f>AD107+'Study Schedule'!E116</f>
        <v>#REF!</v>
      </c>
      <c r="AE108" s="26">
        <f>SUMIFS('Study Schedule'!$E$15:$E$72,'Study Schedule'!$M$15:$M$72,"&lt;="&amp;AC108)</f>
        <v>9</v>
      </c>
    </row>
    <row r="109" spans="29:31" x14ac:dyDescent="0.45">
      <c r="AC109" s="11">
        <f>IF(ISBLANK('Study Schedule'!L117),AC108,'Study Schedule'!L117)</f>
        <v>45371.944857916111</v>
      </c>
      <c r="AD109" s="25" t="e">
        <f>AD108+'Study Schedule'!E117</f>
        <v>#REF!</v>
      </c>
      <c r="AE109" s="26">
        <f>SUMIFS('Study Schedule'!$E$15:$E$72,'Study Schedule'!$M$15:$M$72,"&lt;="&amp;AC109)</f>
        <v>9</v>
      </c>
    </row>
    <row r="110" spans="29:31" x14ac:dyDescent="0.45">
      <c r="AC110" s="11">
        <f>IF(ISBLANK('Study Schedule'!L118),AC109,'Study Schedule'!L118)</f>
        <v>45371.944857916111</v>
      </c>
      <c r="AD110" s="25" t="e">
        <f>AD109+'Study Schedule'!E118</f>
        <v>#REF!</v>
      </c>
      <c r="AE110" s="26">
        <f>SUMIFS('Study Schedule'!$E$15:$E$72,'Study Schedule'!$M$15:$M$72,"&lt;="&amp;AC110)</f>
        <v>9</v>
      </c>
    </row>
    <row r="111" spans="29:31" x14ac:dyDescent="0.45">
      <c r="AC111" s="11">
        <f>IF(ISBLANK('Study Schedule'!L119),AC110,'Study Schedule'!L119)</f>
        <v>45371.944857916111</v>
      </c>
      <c r="AD111" s="25" t="e">
        <f>AD110+'Study Schedule'!E119</f>
        <v>#REF!</v>
      </c>
      <c r="AE111" s="26">
        <f>SUMIFS('Study Schedule'!$E$15:$E$72,'Study Schedule'!$M$15:$M$72,"&lt;="&amp;AC111)</f>
        <v>9</v>
      </c>
    </row>
    <row r="112" spans="29:31" x14ac:dyDescent="0.45">
      <c r="AC112" s="11">
        <f>IF(ISBLANK('Study Schedule'!L120),AC111,'Study Schedule'!L120)</f>
        <v>45371.944857916111</v>
      </c>
      <c r="AD112" s="25" t="e">
        <f>AD111+'Study Schedule'!E120</f>
        <v>#REF!</v>
      </c>
      <c r="AE112" s="26">
        <f>SUMIFS('Study Schedule'!$E$15:$E$72,'Study Schedule'!$M$15:$M$72,"&lt;="&amp;AC112)</f>
        <v>9</v>
      </c>
    </row>
    <row r="113" spans="29:31" x14ac:dyDescent="0.45">
      <c r="AC113" s="11">
        <f>IF(ISBLANK('Study Schedule'!L121),AC112,'Study Schedule'!L121)</f>
        <v>45371.944857916111</v>
      </c>
      <c r="AD113" s="25" t="e">
        <f>AD112+'Study Schedule'!E121</f>
        <v>#REF!</v>
      </c>
      <c r="AE113" s="26">
        <f>SUMIFS('Study Schedule'!$E$15:$E$72,'Study Schedule'!$M$15:$M$72,"&lt;="&amp;AC113)</f>
        <v>9</v>
      </c>
    </row>
    <row r="114" spans="29:31" x14ac:dyDescent="0.45">
      <c r="AC114" s="11">
        <f>IF(ISBLANK('Study Schedule'!L122),AC113,'Study Schedule'!L122)</f>
        <v>45371.944857916111</v>
      </c>
      <c r="AD114" s="25" t="e">
        <f>AD113+'Study Schedule'!E122</f>
        <v>#REF!</v>
      </c>
      <c r="AE114" s="26">
        <f>SUMIFS('Study Schedule'!$E$15:$E$72,'Study Schedule'!$M$15:$M$72,"&lt;="&amp;AC114)</f>
        <v>9</v>
      </c>
    </row>
    <row r="115" spans="29:31" x14ac:dyDescent="0.45">
      <c r="AC115" s="11">
        <f>IF(ISBLANK('Study Schedule'!L123),AC114,'Study Schedule'!L123)</f>
        <v>45371.944857916111</v>
      </c>
      <c r="AD115" s="25" t="e">
        <f>AD114+'Study Schedule'!E123</f>
        <v>#REF!</v>
      </c>
      <c r="AE115" s="26">
        <f>SUMIFS('Study Schedule'!$E$15:$E$72,'Study Schedule'!$M$15:$M$72,"&lt;="&amp;AC115)</f>
        <v>9</v>
      </c>
    </row>
    <row r="116" spans="29:31" x14ac:dyDescent="0.45">
      <c r="AC116" s="11">
        <f>IF(ISBLANK('Study Schedule'!L124),AC115,'Study Schedule'!L124)</f>
        <v>45371.944857916111</v>
      </c>
      <c r="AD116" s="25" t="e">
        <f>AD115+'Study Schedule'!E124</f>
        <v>#REF!</v>
      </c>
      <c r="AE116" s="26">
        <f>SUMIFS('Study Schedule'!$E$15:$E$72,'Study Schedule'!$M$15:$M$72,"&lt;="&amp;AC116)</f>
        <v>9</v>
      </c>
    </row>
    <row r="117" spans="29:31" x14ac:dyDescent="0.45">
      <c r="AC117" s="11">
        <f>IF(ISBLANK('Study Schedule'!L125),AC116,'Study Schedule'!L125)</f>
        <v>45371.944857916111</v>
      </c>
      <c r="AD117" s="25" t="e">
        <f>AD116+'Study Schedule'!E125</f>
        <v>#REF!</v>
      </c>
      <c r="AE117" s="26">
        <f>SUMIFS('Study Schedule'!$E$15:$E$72,'Study Schedule'!$M$15:$M$72,"&lt;="&amp;AC117)</f>
        <v>9</v>
      </c>
    </row>
    <row r="118" spans="29:31" x14ac:dyDescent="0.45">
      <c r="AC118" s="11">
        <f>IF(ISBLANK('Study Schedule'!L126),AC117,'Study Schedule'!L126)</f>
        <v>45371.944857916111</v>
      </c>
      <c r="AD118" s="25" t="e">
        <f>AD117+'Study Schedule'!E126</f>
        <v>#REF!</v>
      </c>
      <c r="AE118" s="26">
        <f>SUMIFS('Study Schedule'!$E$15:$E$72,'Study Schedule'!$M$15:$M$72,"&lt;="&amp;AC118)</f>
        <v>9</v>
      </c>
    </row>
    <row r="119" spans="29:31" x14ac:dyDescent="0.45">
      <c r="AC119" s="11">
        <f>IF(ISBLANK('Study Schedule'!L127),AC118,'Study Schedule'!L127)</f>
        <v>45371.944857916111</v>
      </c>
      <c r="AD119" s="25" t="e">
        <f>AD118+'Study Schedule'!E127</f>
        <v>#REF!</v>
      </c>
      <c r="AE119" s="26">
        <f>SUMIFS('Study Schedule'!$E$15:$E$72,'Study Schedule'!$M$15:$M$72,"&lt;="&amp;AC119)</f>
        <v>9</v>
      </c>
    </row>
    <row r="120" spans="29:31" x14ac:dyDescent="0.45">
      <c r="AC120" s="11">
        <f>IF(ISBLANK('Study Schedule'!L128),AC119,'Study Schedule'!L128)</f>
        <v>45371.944857916111</v>
      </c>
      <c r="AD120" s="25" t="e">
        <f>AD119+'Study Schedule'!E128</f>
        <v>#REF!</v>
      </c>
      <c r="AE120" s="26">
        <f>SUMIFS('Study Schedule'!$E$15:$E$72,'Study Schedule'!$M$15:$M$72,"&lt;="&amp;AC120)</f>
        <v>9</v>
      </c>
    </row>
    <row r="121" spans="29:31" x14ac:dyDescent="0.45">
      <c r="AC121" s="11">
        <f>IF(ISBLANK('Study Schedule'!L129),AC120,'Study Schedule'!L129)</f>
        <v>45371.944857916111</v>
      </c>
      <c r="AD121" s="25" t="e">
        <f>AD120+'Study Schedule'!E129</f>
        <v>#REF!</v>
      </c>
      <c r="AE121" s="26">
        <f>SUMIFS('Study Schedule'!$E$15:$E$72,'Study Schedule'!$M$15:$M$72,"&lt;="&amp;AC121)</f>
        <v>9</v>
      </c>
    </row>
    <row r="122" spans="29:31" x14ac:dyDescent="0.45">
      <c r="AC122" s="11">
        <f>IF(ISBLANK('Study Schedule'!L130),AC121,'Study Schedule'!L130)</f>
        <v>45371.944857916111</v>
      </c>
      <c r="AD122" s="25" t="e">
        <f>AD121+'Study Schedule'!E130</f>
        <v>#REF!</v>
      </c>
      <c r="AE122" s="26">
        <f>SUMIFS('Study Schedule'!$E$15:$E$72,'Study Schedule'!$M$15:$M$72,"&lt;="&amp;AC122)</f>
        <v>9</v>
      </c>
    </row>
    <row r="123" spans="29:31" x14ac:dyDescent="0.45">
      <c r="AC123" s="11">
        <f>IF(ISBLANK('Study Schedule'!L131),AC122,'Study Schedule'!L131)</f>
        <v>45371.944857916111</v>
      </c>
      <c r="AD123" s="25" t="e">
        <f>AD122+'Study Schedule'!E131</f>
        <v>#REF!</v>
      </c>
      <c r="AE123" s="26">
        <f>SUMIFS('Study Schedule'!$E$15:$E$72,'Study Schedule'!$M$15:$M$72,"&lt;="&amp;AC123)</f>
        <v>9</v>
      </c>
    </row>
    <row r="124" spans="29:31" x14ac:dyDescent="0.45">
      <c r="AC124" s="11">
        <f>IF(ISBLANK('Study Schedule'!L132),AC123,'Study Schedule'!L132)</f>
        <v>45371.944857916111</v>
      </c>
      <c r="AD124" s="25" t="e">
        <f>AD123+'Study Schedule'!E132</f>
        <v>#REF!</v>
      </c>
      <c r="AE124" s="26">
        <f>SUMIFS('Study Schedule'!$E$15:$E$72,'Study Schedule'!$M$15:$M$72,"&lt;="&amp;AC124)</f>
        <v>9</v>
      </c>
    </row>
    <row r="125" spans="29:31" x14ac:dyDescent="0.45">
      <c r="AC125" s="11">
        <f>IF(ISBLANK('Study Schedule'!L133),AC124,'Study Schedule'!L133)</f>
        <v>45371.944857916111</v>
      </c>
      <c r="AD125" s="25" t="e">
        <f>AD124+'Study Schedule'!E133</f>
        <v>#REF!</v>
      </c>
      <c r="AE125" s="26">
        <f>SUMIFS('Study Schedule'!$E$15:$E$72,'Study Schedule'!$M$15:$M$72,"&lt;="&amp;AC125)</f>
        <v>9</v>
      </c>
    </row>
    <row r="126" spans="29:31" x14ac:dyDescent="0.45">
      <c r="AC126" s="11">
        <f>IF(ISBLANK('Study Schedule'!L134),AC125,'Study Schedule'!L134)</f>
        <v>45371.944857916111</v>
      </c>
      <c r="AD126" s="25" t="e">
        <f>AD125+'Study Schedule'!E134</f>
        <v>#REF!</v>
      </c>
      <c r="AE126" s="26">
        <f>SUMIFS('Study Schedule'!$E$15:$E$72,'Study Schedule'!$M$15:$M$72,"&lt;="&amp;AC126)</f>
        <v>9</v>
      </c>
    </row>
    <row r="127" spans="29:31" x14ac:dyDescent="0.45">
      <c r="AC127" s="11">
        <f>IF(ISBLANK('Study Schedule'!L135),AC126,'Study Schedule'!L135)</f>
        <v>45371.944857916111</v>
      </c>
      <c r="AD127" s="25" t="e">
        <f>AD126+'Study Schedule'!E135</f>
        <v>#REF!</v>
      </c>
      <c r="AE127" s="26">
        <f>SUMIFS('Study Schedule'!$E$15:$E$72,'Study Schedule'!$M$15:$M$72,"&lt;="&amp;AC127)</f>
        <v>9</v>
      </c>
    </row>
    <row r="128" spans="29:31" x14ac:dyDescent="0.45">
      <c r="AC128" s="11">
        <f>IF(ISBLANK('Study Schedule'!L136),AC127,'Study Schedule'!L136)</f>
        <v>45371.944857916111</v>
      </c>
      <c r="AD128" s="25" t="e">
        <f>AD127+'Study Schedule'!E136</f>
        <v>#REF!</v>
      </c>
      <c r="AE128" s="26">
        <f>SUMIFS('Study Schedule'!$E$15:$E$72,'Study Schedule'!$M$15:$M$72,"&lt;="&amp;AC128)</f>
        <v>9</v>
      </c>
    </row>
    <row r="129" spans="29:31" x14ac:dyDescent="0.45">
      <c r="AC129" s="11">
        <f>IF(ISBLANK('Study Schedule'!L137),AC128,'Study Schedule'!L137)</f>
        <v>45371.944857916111</v>
      </c>
      <c r="AD129" s="25" t="e">
        <f>AD128+'Study Schedule'!E137</f>
        <v>#REF!</v>
      </c>
      <c r="AE129" s="26">
        <f>SUMIFS('Study Schedule'!$E$15:$E$72,'Study Schedule'!$M$15:$M$72,"&lt;="&amp;AC129)</f>
        <v>9</v>
      </c>
    </row>
    <row r="130" spans="29:31" x14ac:dyDescent="0.45">
      <c r="AC130" s="11">
        <f>IF(ISBLANK('Study Schedule'!L138),AC129,'Study Schedule'!L138)</f>
        <v>45371.944857916111</v>
      </c>
      <c r="AD130" s="25" t="e">
        <f>AD129+'Study Schedule'!E138</f>
        <v>#REF!</v>
      </c>
      <c r="AE130" s="26">
        <f>SUMIFS('Study Schedule'!$E$15:$E$72,'Study Schedule'!$M$15:$M$72,"&lt;="&amp;AC130)</f>
        <v>9</v>
      </c>
    </row>
    <row r="131" spans="29:31" x14ac:dyDescent="0.45">
      <c r="AC131" s="11">
        <f>IF(ISBLANK('Study Schedule'!L139),AC130,'Study Schedule'!L139)</f>
        <v>45371.944857916111</v>
      </c>
      <c r="AD131" s="25" t="e">
        <f>AD130+'Study Schedule'!E139</f>
        <v>#REF!</v>
      </c>
      <c r="AE131" s="26">
        <f>SUMIFS('Study Schedule'!$E$15:$E$72,'Study Schedule'!$M$15:$M$72,"&lt;="&amp;AC131)</f>
        <v>9</v>
      </c>
    </row>
    <row r="132" spans="29:31" x14ac:dyDescent="0.45">
      <c r="AC132" s="11">
        <f>IF(ISBLANK('Study Schedule'!L140),AC131,'Study Schedule'!L140)</f>
        <v>45371.944857916111</v>
      </c>
      <c r="AD132" s="25" t="e">
        <f>AD131+'Study Schedule'!E140</f>
        <v>#REF!</v>
      </c>
      <c r="AE132" s="26">
        <f>SUMIFS('Study Schedule'!$E$15:$E$72,'Study Schedule'!$M$15:$M$72,"&lt;="&amp;AC132)</f>
        <v>9</v>
      </c>
    </row>
    <row r="133" spans="29:31" x14ac:dyDescent="0.45">
      <c r="AC133" s="11">
        <f>IF(ISBLANK('Study Schedule'!L141),AC132,'Study Schedule'!L141)</f>
        <v>45371.944857916111</v>
      </c>
      <c r="AD133" s="25" t="e">
        <f>AD132+'Study Schedule'!E141</f>
        <v>#REF!</v>
      </c>
      <c r="AE133" s="26">
        <f>SUMIFS('Study Schedule'!$E$15:$E$72,'Study Schedule'!$M$15:$M$72,"&lt;="&amp;AC133)</f>
        <v>9</v>
      </c>
    </row>
    <row r="134" spans="29:31" x14ac:dyDescent="0.45">
      <c r="AC134" s="11">
        <f>IF(ISBLANK('Study Schedule'!L142),AC133,'Study Schedule'!L142)</f>
        <v>45371.944857916111</v>
      </c>
      <c r="AD134" s="25" t="e">
        <f>AD133+'Study Schedule'!E142</f>
        <v>#REF!</v>
      </c>
      <c r="AE134" s="26">
        <f>SUMIFS('Study Schedule'!$E$15:$E$72,'Study Schedule'!$M$15:$M$72,"&lt;="&amp;AC134)</f>
        <v>9</v>
      </c>
    </row>
    <row r="135" spans="29:31" x14ac:dyDescent="0.45">
      <c r="AC135" s="11">
        <f>IF(ISBLANK('Study Schedule'!L143),AC134,'Study Schedule'!L143)</f>
        <v>45371.944857916111</v>
      </c>
      <c r="AD135" s="25" t="e">
        <f>AD134+'Study Schedule'!E143</f>
        <v>#REF!</v>
      </c>
      <c r="AE135" s="26">
        <f>SUMIFS('Study Schedule'!$E$15:$E$72,'Study Schedule'!$M$15:$M$72,"&lt;="&amp;AC135)</f>
        <v>9</v>
      </c>
    </row>
    <row r="136" spans="29:31" x14ac:dyDescent="0.45">
      <c r="AC136" s="11">
        <f>IF(ISBLANK('Study Schedule'!L144),AC135,'Study Schedule'!L144)</f>
        <v>45371.944857916111</v>
      </c>
      <c r="AD136" s="25" t="e">
        <f>AD135+'Study Schedule'!E144</f>
        <v>#REF!</v>
      </c>
      <c r="AE136" s="26">
        <f>SUMIFS('Study Schedule'!$E$15:$E$72,'Study Schedule'!$M$15:$M$72,"&lt;="&amp;AC136)</f>
        <v>9</v>
      </c>
    </row>
    <row r="137" spans="29:31" x14ac:dyDescent="0.45">
      <c r="AC137" s="11">
        <f>IF(ISBLANK('Study Schedule'!L145),AC136,'Study Schedule'!L145)</f>
        <v>45371.944857916111</v>
      </c>
      <c r="AD137" s="25" t="e">
        <f>AD136+'Study Schedule'!E145</f>
        <v>#REF!</v>
      </c>
      <c r="AE137" s="26">
        <f>SUMIFS('Study Schedule'!$E$15:$E$72,'Study Schedule'!$M$15:$M$72,"&lt;="&amp;AC137)</f>
        <v>9</v>
      </c>
    </row>
    <row r="138" spans="29:31" x14ac:dyDescent="0.45">
      <c r="AC138" s="11">
        <f>IF(ISBLANK('Study Schedule'!L146),AC137,'Study Schedule'!L146)</f>
        <v>45371.944857916111</v>
      </c>
      <c r="AD138" s="25" t="e">
        <f>AD137+'Study Schedule'!E146</f>
        <v>#REF!</v>
      </c>
      <c r="AE138" s="26">
        <f>SUMIFS('Study Schedule'!$E$15:$E$72,'Study Schedule'!$M$15:$M$72,"&lt;="&amp;AC138)</f>
        <v>9</v>
      </c>
    </row>
    <row r="139" spans="29:31" x14ac:dyDescent="0.45">
      <c r="AC139" s="11">
        <f>IF(ISBLANK('Study Schedule'!L147),AC138,'Study Schedule'!L147)</f>
        <v>45371.944857916111</v>
      </c>
      <c r="AD139" s="25" t="e">
        <f>AD138+'Study Schedule'!E147</f>
        <v>#REF!</v>
      </c>
      <c r="AE139" s="26">
        <f>SUMIFS('Study Schedule'!$E$15:$E$72,'Study Schedule'!$M$15:$M$72,"&lt;="&amp;AC139)</f>
        <v>9</v>
      </c>
    </row>
    <row r="140" spans="29:31" x14ac:dyDescent="0.45">
      <c r="AC140" s="11">
        <f>IF(ISBLANK('Study Schedule'!L148),AC139,'Study Schedule'!L148)</f>
        <v>45371.944857916111</v>
      </c>
      <c r="AD140" s="25" t="e">
        <f>AD139+'Study Schedule'!E148</f>
        <v>#REF!</v>
      </c>
      <c r="AE140" s="26">
        <f>SUMIFS('Study Schedule'!$E$15:$E$72,'Study Schedule'!$M$15:$M$72,"&lt;="&amp;AC140)</f>
        <v>9</v>
      </c>
    </row>
    <row r="141" spans="29:31" x14ac:dyDescent="0.45">
      <c r="AC141" s="11">
        <f>IF(ISBLANK('Study Schedule'!L149),AC140,'Study Schedule'!L149)</f>
        <v>45371.944857916111</v>
      </c>
      <c r="AD141" s="25" t="e">
        <f>AD140+'Study Schedule'!E149</f>
        <v>#REF!</v>
      </c>
      <c r="AE141" s="26">
        <f>SUMIFS('Study Schedule'!$E$15:$E$72,'Study Schedule'!$M$15:$M$72,"&lt;="&amp;AC141)</f>
        <v>9</v>
      </c>
    </row>
    <row r="142" spans="29:31" x14ac:dyDescent="0.45">
      <c r="AC142" s="11">
        <f>IF(ISBLANK('Study Schedule'!L150),AC141,'Study Schedule'!L150)</f>
        <v>45371.944857916111</v>
      </c>
      <c r="AD142" s="25" t="e">
        <f>AD141+'Study Schedule'!E150</f>
        <v>#REF!</v>
      </c>
      <c r="AE142" s="26">
        <f>SUMIFS('Study Schedule'!$E$15:$E$72,'Study Schedule'!$M$15:$M$72,"&lt;="&amp;AC142)</f>
        <v>9</v>
      </c>
    </row>
    <row r="143" spans="29:31" x14ac:dyDescent="0.45">
      <c r="AC143" s="11">
        <f>IF(ISBLANK('Study Schedule'!L151),AC142,'Study Schedule'!L151)</f>
        <v>45371.944857916111</v>
      </c>
      <c r="AD143" s="25" t="e">
        <f>AD142+'Study Schedule'!E151</f>
        <v>#REF!</v>
      </c>
      <c r="AE143" s="26">
        <f>SUMIFS('Study Schedule'!$E$15:$E$72,'Study Schedule'!$M$15:$M$72,"&lt;="&amp;AC143)</f>
        <v>9</v>
      </c>
    </row>
    <row r="144" spans="29:31" x14ac:dyDescent="0.45">
      <c r="AC144" s="11">
        <f>IF(ISBLANK('Study Schedule'!L152),AC143,'Study Schedule'!L152)</f>
        <v>45371.944857916111</v>
      </c>
      <c r="AD144" s="25" t="e">
        <f>AD143+'Study Schedule'!E152</f>
        <v>#REF!</v>
      </c>
      <c r="AE144" s="26">
        <f>SUMIFS('Study Schedule'!$E$15:$E$72,'Study Schedule'!$M$15:$M$72,"&lt;="&amp;AC144)</f>
        <v>9</v>
      </c>
    </row>
    <row r="145" spans="29:31" x14ac:dyDescent="0.45">
      <c r="AC145" s="11">
        <f>IF(ISBLANK('Study Schedule'!L153),AC144,'Study Schedule'!L153)</f>
        <v>45371.944857916111</v>
      </c>
      <c r="AD145" s="25" t="e">
        <f>AD144+'Study Schedule'!E153</f>
        <v>#REF!</v>
      </c>
      <c r="AE145" s="26">
        <f>SUMIFS('Study Schedule'!$E$15:$E$72,'Study Schedule'!$M$15:$M$72,"&lt;="&amp;AC145)</f>
        <v>9</v>
      </c>
    </row>
    <row r="146" spans="29:31" x14ac:dyDescent="0.45">
      <c r="AC146" s="11">
        <f>IF(ISBLANK('Study Schedule'!L154),AC145,'Study Schedule'!L154)</f>
        <v>45371.944857916111</v>
      </c>
      <c r="AD146" s="25" t="e">
        <f>AD145+'Study Schedule'!E154</f>
        <v>#REF!</v>
      </c>
      <c r="AE146" s="26">
        <f>SUMIFS('Study Schedule'!$E$15:$E$72,'Study Schedule'!$M$15:$M$72,"&lt;="&amp;AC146)</f>
        <v>9</v>
      </c>
    </row>
    <row r="147" spans="29:31" x14ac:dyDescent="0.45">
      <c r="AC147" s="11">
        <f>IF(ISBLANK('Study Schedule'!L155),AC146,'Study Schedule'!L155)</f>
        <v>45371.944857916111</v>
      </c>
      <c r="AD147" s="25" t="e">
        <f>AD146+'Study Schedule'!E155</f>
        <v>#REF!</v>
      </c>
      <c r="AE147" s="26">
        <f>SUMIFS('Study Schedule'!$E$15:$E$72,'Study Schedule'!$M$15:$M$72,"&lt;="&amp;AC147)</f>
        <v>9</v>
      </c>
    </row>
    <row r="148" spans="29:31" x14ac:dyDescent="0.45">
      <c r="AC148" s="11">
        <f>IF(ISBLANK('Study Schedule'!L156),AC147,'Study Schedule'!L156)</f>
        <v>45371.944857916111</v>
      </c>
      <c r="AD148" s="25" t="e">
        <f>AD147+'Study Schedule'!E156</f>
        <v>#REF!</v>
      </c>
      <c r="AE148" s="26">
        <f>SUMIFS('Study Schedule'!$E$15:$E$72,'Study Schedule'!$M$15:$M$72,"&lt;="&amp;AC148)</f>
        <v>9</v>
      </c>
    </row>
    <row r="149" spans="29:31" x14ac:dyDescent="0.45">
      <c r="AC149" s="11">
        <f>IF(ISBLANK('Study Schedule'!L157),AC148,'Study Schedule'!L157)</f>
        <v>45371.944857916111</v>
      </c>
      <c r="AD149" s="25" t="e">
        <f>AD148+'Study Schedule'!E157</f>
        <v>#REF!</v>
      </c>
      <c r="AE149" s="26">
        <f>SUMIFS('Study Schedule'!$E$15:$E$72,'Study Schedule'!$M$15:$M$72,"&lt;="&amp;AC149)</f>
        <v>9</v>
      </c>
    </row>
    <row r="150" spans="29:31" x14ac:dyDescent="0.45">
      <c r="AC150" s="11">
        <f>IF(ISBLANK('Study Schedule'!L158),AC149,'Study Schedule'!L158)</f>
        <v>45371.944857916111</v>
      </c>
      <c r="AD150" s="25" t="e">
        <f>AD149+'Study Schedule'!E158</f>
        <v>#REF!</v>
      </c>
      <c r="AE150" s="26">
        <f>SUMIFS('Study Schedule'!$E$15:$E$72,'Study Schedule'!$M$15:$M$72,"&lt;="&amp;AC150)</f>
        <v>9</v>
      </c>
    </row>
    <row r="151" spans="29:31" x14ac:dyDescent="0.45">
      <c r="AC151" s="11">
        <f>IF(ISBLANK('Study Schedule'!L159),AC150,'Study Schedule'!L159)</f>
        <v>45371.944857916111</v>
      </c>
      <c r="AD151" s="25" t="e">
        <f>AD150+'Study Schedule'!E159</f>
        <v>#REF!</v>
      </c>
      <c r="AE151" s="26">
        <f>SUMIFS('Study Schedule'!$E$15:$E$72,'Study Schedule'!$M$15:$M$72,"&lt;="&amp;AC151)</f>
        <v>9</v>
      </c>
    </row>
    <row r="152" spans="29:31" x14ac:dyDescent="0.45">
      <c r="AC152" s="11">
        <f>IF(ISBLANK('Study Schedule'!L160),AC151,'Study Schedule'!L160)</f>
        <v>45371.944857916111</v>
      </c>
      <c r="AD152" s="25" t="e">
        <f>AD151+'Study Schedule'!E160</f>
        <v>#REF!</v>
      </c>
      <c r="AE152" s="26">
        <f>SUMIFS('Study Schedule'!$E$15:$E$72,'Study Schedule'!$M$15:$M$72,"&lt;="&amp;AC152)</f>
        <v>9</v>
      </c>
    </row>
    <row r="153" spans="29:31" x14ac:dyDescent="0.45">
      <c r="AC153" s="11">
        <f>IF(ISBLANK('Study Schedule'!L161),AC152,'Study Schedule'!L161)</f>
        <v>45371.944857916111</v>
      </c>
      <c r="AD153" s="25" t="e">
        <f>AD152+'Study Schedule'!E161</f>
        <v>#REF!</v>
      </c>
      <c r="AE153" s="26">
        <f>SUMIFS('Study Schedule'!$E$15:$E$72,'Study Schedule'!$M$15:$M$72,"&lt;="&amp;AC153)</f>
        <v>9</v>
      </c>
    </row>
    <row r="154" spans="29:31" x14ac:dyDescent="0.45">
      <c r="AC154" s="11">
        <f>IF(ISBLANK('Study Schedule'!L162),AC153,'Study Schedule'!L162)</f>
        <v>45371.944857916111</v>
      </c>
      <c r="AD154" s="25" t="e">
        <f>AD153+'Study Schedule'!E162</f>
        <v>#REF!</v>
      </c>
      <c r="AE154" s="26">
        <f>SUMIFS('Study Schedule'!$E$15:$E$72,'Study Schedule'!$M$15:$M$72,"&lt;="&amp;AC154)</f>
        <v>9</v>
      </c>
    </row>
    <row r="155" spans="29:31" x14ac:dyDescent="0.45">
      <c r="AC155" s="11">
        <f>IF(ISBLANK('Study Schedule'!L163),AC154,'Study Schedule'!L163)</f>
        <v>45371.944857916111</v>
      </c>
      <c r="AD155" s="25" t="e">
        <f>AD154+'Study Schedule'!E163</f>
        <v>#REF!</v>
      </c>
      <c r="AE155" s="26">
        <f>SUMIFS('Study Schedule'!$E$15:$E$72,'Study Schedule'!$M$15:$M$72,"&lt;="&amp;AC155)</f>
        <v>9</v>
      </c>
    </row>
    <row r="156" spans="29:31" x14ac:dyDescent="0.45">
      <c r="AC156" s="11">
        <f>IF(ISBLANK('Study Schedule'!L164),AC155,'Study Schedule'!L164)</f>
        <v>45371.944857916111</v>
      </c>
      <c r="AD156" s="25" t="e">
        <f>AD155+'Study Schedule'!E164</f>
        <v>#REF!</v>
      </c>
      <c r="AE156" s="26">
        <f>SUMIFS('Study Schedule'!$E$15:$E$72,'Study Schedule'!$M$15:$M$72,"&lt;="&amp;AC156)</f>
        <v>9</v>
      </c>
    </row>
    <row r="157" spans="29:31" x14ac:dyDescent="0.45">
      <c r="AC157" s="11">
        <f>IF(ISBLANK('Study Schedule'!L165),AC156,'Study Schedule'!L165)</f>
        <v>45371.944857916111</v>
      </c>
      <c r="AD157" s="25" t="e">
        <f>AD156+'Study Schedule'!E165</f>
        <v>#REF!</v>
      </c>
      <c r="AE157" s="26">
        <f>SUMIFS('Study Schedule'!$E$15:$E$72,'Study Schedule'!$M$15:$M$72,"&lt;="&amp;AC157)</f>
        <v>9</v>
      </c>
    </row>
    <row r="158" spans="29:31" x14ac:dyDescent="0.45">
      <c r="AC158" s="11">
        <f>IF(ISBLANK('Study Schedule'!L166),AC157,'Study Schedule'!L166)</f>
        <v>45371.944857916111</v>
      </c>
      <c r="AD158" s="25" t="e">
        <f>AD157+'Study Schedule'!E166</f>
        <v>#REF!</v>
      </c>
      <c r="AE158" s="26">
        <f>SUMIFS('Study Schedule'!$E$15:$E$72,'Study Schedule'!$M$15:$M$72,"&lt;="&amp;AC158)</f>
        <v>9</v>
      </c>
    </row>
    <row r="159" spans="29:31" x14ac:dyDescent="0.45">
      <c r="AC159" s="11">
        <f>IF(ISBLANK('Study Schedule'!L167),AC158,'Study Schedule'!L167)</f>
        <v>45371.944857916111</v>
      </c>
      <c r="AD159" s="25" t="e">
        <f>AD158+'Study Schedule'!E167</f>
        <v>#REF!</v>
      </c>
      <c r="AE159" s="26">
        <f>SUMIFS('Study Schedule'!$E$15:$E$72,'Study Schedule'!$M$15:$M$72,"&lt;="&amp;AC159)</f>
        <v>9</v>
      </c>
    </row>
    <row r="160" spans="29:31" x14ac:dyDescent="0.45">
      <c r="AC160" s="11">
        <f>IF(ISBLANK('Study Schedule'!L168),AC159,'Study Schedule'!L168)</f>
        <v>45371.944857916111</v>
      </c>
      <c r="AD160" s="25" t="e">
        <f>AD159+'Study Schedule'!E168</f>
        <v>#REF!</v>
      </c>
      <c r="AE160" s="26">
        <f>SUMIFS('Study Schedule'!$E$15:$E$72,'Study Schedule'!$M$15:$M$72,"&lt;="&amp;AC160)</f>
        <v>9</v>
      </c>
    </row>
    <row r="161" spans="29:31" x14ac:dyDescent="0.45">
      <c r="AC161" s="11">
        <f>IF(ISBLANK('Study Schedule'!L169),AC160,'Study Schedule'!L169)</f>
        <v>45371.944857916111</v>
      </c>
      <c r="AD161" s="25" t="e">
        <f>AD160+'Study Schedule'!E169</f>
        <v>#REF!</v>
      </c>
      <c r="AE161" s="26">
        <f>SUMIFS('Study Schedule'!$E$15:$E$72,'Study Schedule'!$M$15:$M$72,"&lt;="&amp;AC161)</f>
        <v>9</v>
      </c>
    </row>
    <row r="162" spans="29:31" x14ac:dyDescent="0.45">
      <c r="AC162" s="11">
        <f>IF(ISBLANK('Study Schedule'!L170),AC161,'Study Schedule'!L170)</f>
        <v>45371.944857916111</v>
      </c>
      <c r="AD162" s="25" t="e">
        <f>AD161+'Study Schedule'!E170</f>
        <v>#REF!</v>
      </c>
      <c r="AE162" s="26">
        <f>SUMIFS('Study Schedule'!$E$15:$E$72,'Study Schedule'!$M$15:$M$72,"&lt;="&amp;AC162)</f>
        <v>9</v>
      </c>
    </row>
    <row r="163" spans="29:31" x14ac:dyDescent="0.45">
      <c r="AC163" s="11">
        <f>IF(ISBLANK('Study Schedule'!L171),AC162,'Study Schedule'!L171)</f>
        <v>45371.944857916111</v>
      </c>
      <c r="AD163" s="25" t="e">
        <f>AD162+'Study Schedule'!E171</f>
        <v>#REF!</v>
      </c>
      <c r="AE163" s="26">
        <f>SUMIFS('Study Schedule'!$E$15:$E$72,'Study Schedule'!$M$15:$M$72,"&lt;="&amp;AC163)</f>
        <v>9</v>
      </c>
    </row>
    <row r="164" spans="29:31" x14ac:dyDescent="0.45">
      <c r="AC164" s="11">
        <f>IF(ISBLANK('Study Schedule'!L172),AC163,'Study Schedule'!L172)</f>
        <v>45371.944857916111</v>
      </c>
      <c r="AD164" s="25" t="e">
        <f>AD163+'Study Schedule'!E172</f>
        <v>#REF!</v>
      </c>
      <c r="AE164" s="26">
        <f>SUMIFS('Study Schedule'!$E$15:$E$72,'Study Schedule'!$M$15:$M$72,"&lt;="&amp;AC164)</f>
        <v>9</v>
      </c>
    </row>
    <row r="165" spans="29:31" x14ac:dyDescent="0.45">
      <c r="AC165" s="11">
        <f>IF(ISBLANK('Study Schedule'!L173),AC164,'Study Schedule'!L173)</f>
        <v>45371.944857916111</v>
      </c>
      <c r="AD165" s="25" t="e">
        <f>AD164+'Study Schedule'!E173</f>
        <v>#REF!</v>
      </c>
      <c r="AE165" s="26">
        <f>SUMIFS('Study Schedule'!$E$15:$E$72,'Study Schedule'!$M$15:$M$72,"&lt;="&amp;AC165)</f>
        <v>9</v>
      </c>
    </row>
    <row r="166" spans="29:31" x14ac:dyDescent="0.45">
      <c r="AC166" s="11">
        <f>IF(ISBLANK('Study Schedule'!L174),AC165,'Study Schedule'!L174)</f>
        <v>45371.944857916111</v>
      </c>
      <c r="AD166" s="25" t="e">
        <f>AD165+'Study Schedule'!E174</f>
        <v>#REF!</v>
      </c>
      <c r="AE166" s="26">
        <f>SUMIFS('Study Schedule'!$E$15:$E$72,'Study Schedule'!$M$15:$M$72,"&lt;="&amp;AC166)</f>
        <v>9</v>
      </c>
    </row>
    <row r="167" spans="29:31" x14ac:dyDescent="0.45">
      <c r="AC167" s="11">
        <f>IF(ISBLANK('Study Schedule'!L175),AC166,'Study Schedule'!L175)</f>
        <v>45371.944857916111</v>
      </c>
      <c r="AD167" s="25" t="e">
        <f>AD166+'Study Schedule'!E175</f>
        <v>#REF!</v>
      </c>
      <c r="AE167" s="26">
        <f>SUMIFS('Study Schedule'!$E$15:$E$72,'Study Schedule'!$M$15:$M$72,"&lt;="&amp;AC167)</f>
        <v>9</v>
      </c>
    </row>
    <row r="168" spans="29:31" x14ac:dyDescent="0.45">
      <c r="AC168" s="11">
        <f>IF(ISBLANK('Study Schedule'!L176),AC167,'Study Schedule'!L176)</f>
        <v>45371.944857916111</v>
      </c>
      <c r="AD168" s="25" t="e">
        <f>AD167+'Study Schedule'!E176</f>
        <v>#REF!</v>
      </c>
      <c r="AE168" s="26">
        <f>SUMIFS('Study Schedule'!$E$15:$E$72,'Study Schedule'!$M$15:$M$72,"&lt;="&amp;AC168)</f>
        <v>9</v>
      </c>
    </row>
    <row r="169" spans="29:31" x14ac:dyDescent="0.45">
      <c r="AC169" s="11">
        <f>IF(ISBLANK('Study Schedule'!L177),AC168,'Study Schedule'!L177)</f>
        <v>45371.944857916111</v>
      </c>
      <c r="AD169" s="25" t="e">
        <f>AD168+'Study Schedule'!E177</f>
        <v>#REF!</v>
      </c>
      <c r="AE169" s="26">
        <f>SUMIFS('Study Schedule'!$E$15:$E$72,'Study Schedule'!$M$15:$M$72,"&lt;="&amp;AC169)</f>
        <v>9</v>
      </c>
    </row>
    <row r="170" spans="29:31" x14ac:dyDescent="0.45">
      <c r="AC170" s="11">
        <f>IF(ISBLANK('Study Schedule'!L178),AC169,'Study Schedule'!L178)</f>
        <v>45371.944857916111</v>
      </c>
      <c r="AD170" s="25" t="e">
        <f>AD169+'Study Schedule'!E178</f>
        <v>#REF!</v>
      </c>
      <c r="AE170" s="26">
        <f>SUMIFS('Study Schedule'!$E$15:$E$72,'Study Schedule'!$M$15:$M$72,"&lt;="&amp;AC170)</f>
        <v>9</v>
      </c>
    </row>
    <row r="171" spans="29:31" x14ac:dyDescent="0.45">
      <c r="AC171" s="11">
        <f>IF(ISBLANK('Study Schedule'!L179),AC170,'Study Schedule'!L179)</f>
        <v>45371.944857916111</v>
      </c>
      <c r="AD171" s="25" t="e">
        <f>AD170+'Study Schedule'!E179</f>
        <v>#REF!</v>
      </c>
      <c r="AE171" s="26">
        <f>SUMIFS('Study Schedule'!$E$15:$E$72,'Study Schedule'!$M$15:$M$72,"&lt;="&amp;AC171)</f>
        <v>9</v>
      </c>
    </row>
    <row r="172" spans="29:31" x14ac:dyDescent="0.45">
      <c r="AC172" s="11">
        <f>IF(ISBLANK('Study Schedule'!L180),AC171,'Study Schedule'!L180)</f>
        <v>45371.944857916111</v>
      </c>
      <c r="AD172" s="25" t="e">
        <f>AD171+'Study Schedule'!E180</f>
        <v>#REF!</v>
      </c>
      <c r="AE172" s="26">
        <f>SUMIFS('Study Schedule'!$E$15:$E$72,'Study Schedule'!$M$15:$M$72,"&lt;="&amp;AC172)</f>
        <v>9</v>
      </c>
    </row>
    <row r="173" spans="29:31" x14ac:dyDescent="0.45">
      <c r="AC173" s="11">
        <f>IF(ISBLANK('Study Schedule'!L181),AC172,'Study Schedule'!L181)</f>
        <v>45371.944857916111</v>
      </c>
      <c r="AD173" s="25" t="e">
        <f>AD172+'Study Schedule'!E181</f>
        <v>#REF!</v>
      </c>
      <c r="AE173" s="26">
        <f>SUMIFS('Study Schedule'!$E$15:$E$72,'Study Schedule'!$M$15:$M$72,"&lt;="&amp;AC173)</f>
        <v>9</v>
      </c>
    </row>
    <row r="174" spans="29:31" x14ac:dyDescent="0.45">
      <c r="AC174" s="11">
        <f>IF(ISBLANK('Study Schedule'!L182),AC173,'Study Schedule'!L182)</f>
        <v>45371.944857916111</v>
      </c>
      <c r="AD174" s="25" t="e">
        <f>AD173+'Study Schedule'!E182</f>
        <v>#REF!</v>
      </c>
      <c r="AE174" s="26">
        <f>SUMIFS('Study Schedule'!$E$15:$E$72,'Study Schedule'!$M$15:$M$72,"&lt;="&amp;AC174)</f>
        <v>9</v>
      </c>
    </row>
    <row r="175" spans="29:31" x14ac:dyDescent="0.45">
      <c r="AC175" s="11">
        <f>IF(ISBLANK('Study Schedule'!L183),AC174,'Study Schedule'!L183)</f>
        <v>45371.944857916111</v>
      </c>
      <c r="AD175" s="25" t="e">
        <f>AD174+'Study Schedule'!E183</f>
        <v>#REF!</v>
      </c>
      <c r="AE175" s="26">
        <f>SUMIFS('Study Schedule'!$E$15:$E$72,'Study Schedule'!$M$15:$M$72,"&lt;="&amp;AC175)</f>
        <v>9</v>
      </c>
    </row>
    <row r="176" spans="29:31" x14ac:dyDescent="0.45">
      <c r="AC176" s="11">
        <f>IF(ISBLANK('Study Schedule'!L184),AC175,'Study Schedule'!L184)</f>
        <v>45371.944857916111</v>
      </c>
      <c r="AD176" s="25" t="e">
        <f>AD175+'Study Schedule'!E184</f>
        <v>#REF!</v>
      </c>
      <c r="AE176" s="26">
        <f>SUMIFS('Study Schedule'!$E$15:$E$72,'Study Schedule'!$M$15:$M$72,"&lt;="&amp;AC176)</f>
        <v>9</v>
      </c>
    </row>
    <row r="177" spans="29:31" x14ac:dyDescent="0.45">
      <c r="AC177" s="11">
        <f>IF(ISBLANK('Study Schedule'!L185),AC176,'Study Schedule'!L185)</f>
        <v>45371.944857916111</v>
      </c>
      <c r="AD177" s="25" t="e">
        <f>AD176+'Study Schedule'!E185</f>
        <v>#REF!</v>
      </c>
      <c r="AE177" s="26">
        <f>SUMIFS('Study Schedule'!$E$15:$E$72,'Study Schedule'!$M$15:$M$72,"&lt;="&amp;AC177)</f>
        <v>9</v>
      </c>
    </row>
    <row r="178" spans="29:31" x14ac:dyDescent="0.45">
      <c r="AC178" s="11">
        <f>IF(ISBLANK('Study Schedule'!L186),AC177,'Study Schedule'!L186)</f>
        <v>45371.944857916111</v>
      </c>
      <c r="AD178" s="25" t="e">
        <f>AD177+'Study Schedule'!E186</f>
        <v>#REF!</v>
      </c>
      <c r="AE178" s="26">
        <f>SUMIFS('Study Schedule'!$E$15:$E$72,'Study Schedule'!$M$15:$M$72,"&lt;="&amp;AC178)</f>
        <v>9</v>
      </c>
    </row>
    <row r="179" spans="29:31" x14ac:dyDescent="0.45">
      <c r="AC179" s="11">
        <f>IF(ISBLANK('Study Schedule'!L187),AC178,'Study Schedule'!L187)</f>
        <v>45371.944857916111</v>
      </c>
      <c r="AD179" s="25" t="e">
        <f>AD178+'Study Schedule'!E187</f>
        <v>#REF!</v>
      </c>
      <c r="AE179" s="26">
        <f>SUMIFS('Study Schedule'!$E$15:$E$72,'Study Schedule'!$M$15:$M$72,"&lt;="&amp;AC179)</f>
        <v>9</v>
      </c>
    </row>
    <row r="180" spans="29:31" x14ac:dyDescent="0.45">
      <c r="AC180" s="11">
        <f>IF(ISBLANK('Study Schedule'!L188),AC179,'Study Schedule'!L188)</f>
        <v>45371.944857916111</v>
      </c>
      <c r="AD180" s="25" t="e">
        <f>AD179+'Study Schedule'!E188</f>
        <v>#REF!</v>
      </c>
      <c r="AE180" s="26">
        <f>SUMIFS('Study Schedule'!$E$15:$E$72,'Study Schedule'!$M$15:$M$72,"&lt;="&amp;AC180)</f>
        <v>9</v>
      </c>
    </row>
    <row r="181" spans="29:31" x14ac:dyDescent="0.45">
      <c r="AC181" s="11">
        <f>IF(ISBLANK('Study Schedule'!L189),AC180,'Study Schedule'!L189)</f>
        <v>45371.944857916111</v>
      </c>
      <c r="AD181" s="25" t="e">
        <f>AD180+'Study Schedule'!E189</f>
        <v>#REF!</v>
      </c>
      <c r="AE181" s="26">
        <f>SUMIFS('Study Schedule'!$E$15:$E$72,'Study Schedule'!$M$15:$M$72,"&lt;="&amp;AC181)</f>
        <v>9</v>
      </c>
    </row>
    <row r="182" spans="29:31" x14ac:dyDescent="0.45">
      <c r="AC182" s="11">
        <f>IF(ISBLANK('Study Schedule'!L190),AC181,'Study Schedule'!L190)</f>
        <v>45371.944857916111</v>
      </c>
      <c r="AD182" s="25" t="e">
        <f>AD181+'Study Schedule'!E190</f>
        <v>#REF!</v>
      </c>
      <c r="AE182" s="26">
        <f>SUMIFS('Study Schedule'!$E$15:$E$72,'Study Schedule'!$M$15:$M$72,"&lt;="&amp;AC182)</f>
        <v>9</v>
      </c>
    </row>
    <row r="183" spans="29:31" x14ac:dyDescent="0.45">
      <c r="AC183" s="11">
        <f>IF(ISBLANK('Study Schedule'!L191),AC182,'Study Schedule'!L191)</f>
        <v>45371.944857916111</v>
      </c>
      <c r="AD183" s="25" t="e">
        <f>AD182+'Study Schedule'!E191</f>
        <v>#REF!</v>
      </c>
      <c r="AE183" s="26">
        <f>SUMIFS('Study Schedule'!$E$15:$E$72,'Study Schedule'!$M$15:$M$72,"&lt;="&amp;AC183)</f>
        <v>9</v>
      </c>
    </row>
    <row r="184" spans="29:31" x14ac:dyDescent="0.45">
      <c r="AC184" s="11">
        <f>IF(ISBLANK('Study Schedule'!L192),AC183,'Study Schedule'!L192)</f>
        <v>45371.944857916111</v>
      </c>
      <c r="AD184" s="25" t="e">
        <f>AD183+'Study Schedule'!E192</f>
        <v>#REF!</v>
      </c>
      <c r="AE184" s="26">
        <f>SUMIFS('Study Schedule'!$E$15:$E$72,'Study Schedule'!$M$15:$M$72,"&lt;="&amp;AC184)</f>
        <v>9</v>
      </c>
    </row>
    <row r="185" spans="29:31" x14ac:dyDescent="0.45">
      <c r="AC185" s="11">
        <f>IF(ISBLANK('Study Schedule'!L193),AC184,'Study Schedule'!L193)</f>
        <v>45371.944857916111</v>
      </c>
      <c r="AD185" s="25" t="e">
        <f>AD184+'Study Schedule'!E193</f>
        <v>#REF!</v>
      </c>
      <c r="AE185" s="26">
        <f>SUMIFS('Study Schedule'!$E$15:$E$72,'Study Schedule'!$M$15:$M$72,"&lt;="&amp;AC185)</f>
        <v>9</v>
      </c>
    </row>
    <row r="186" spans="29:31" x14ac:dyDescent="0.45">
      <c r="AC186" s="11"/>
      <c r="AD186" s="25"/>
    </row>
    <row r="187" spans="29:31" x14ac:dyDescent="0.45">
      <c r="AC187" s="11"/>
      <c r="AD187" s="25"/>
    </row>
    <row r="188" spans="29:31" x14ac:dyDescent="0.45">
      <c r="AC188" s="11"/>
      <c r="AD188" s="25"/>
    </row>
    <row r="189" spans="29:31" x14ac:dyDescent="0.45">
      <c r="AC189" s="11"/>
      <c r="AD189" s="25"/>
    </row>
    <row r="190" spans="29:31" x14ac:dyDescent="0.45">
      <c r="AC190" s="11"/>
      <c r="AD190" s="25"/>
    </row>
    <row r="191" spans="29:31" x14ac:dyDescent="0.45">
      <c r="AC191" s="11"/>
      <c r="AD191" s="25"/>
    </row>
    <row r="192" spans="29:31" x14ac:dyDescent="0.45">
      <c r="AC192" s="11"/>
      <c r="AD192" s="25"/>
    </row>
    <row r="193" spans="29:30" x14ac:dyDescent="0.45">
      <c r="AC193" s="11"/>
      <c r="AD193" s="25"/>
    </row>
    <row r="194" spans="29:30" x14ac:dyDescent="0.45">
      <c r="AC194" s="11"/>
      <c r="AD194" s="25"/>
    </row>
    <row r="195" spans="29:30" x14ac:dyDescent="0.45">
      <c r="AC195" s="11"/>
      <c r="AD195" s="25"/>
    </row>
    <row r="196" spans="29:30" x14ac:dyDescent="0.45">
      <c r="AC196" s="11"/>
      <c r="AD196" s="25"/>
    </row>
    <row r="197" spans="29:30" x14ac:dyDescent="0.45">
      <c r="AC197" s="11"/>
      <c r="AD197" s="25"/>
    </row>
    <row r="198" spans="29:30" x14ac:dyDescent="0.45">
      <c r="AC198" s="11"/>
      <c r="AD198" s="25"/>
    </row>
    <row r="199" spans="29:30" x14ac:dyDescent="0.45">
      <c r="AC199" s="11"/>
      <c r="AD199" s="25"/>
    </row>
    <row r="200" spans="29:30" x14ac:dyDescent="0.45">
      <c r="AC200" s="11"/>
      <c r="AD200" s="25"/>
    </row>
    <row r="201" spans="29:30" x14ac:dyDescent="0.45">
      <c r="AC201" s="11"/>
      <c r="AD201" s="25"/>
    </row>
    <row r="202" spans="29:30" x14ac:dyDescent="0.45">
      <c r="AC202" s="11"/>
      <c r="AD202" s="25"/>
    </row>
    <row r="203" spans="29:30" x14ac:dyDescent="0.45">
      <c r="AC203" s="11"/>
      <c r="AD203" s="25"/>
    </row>
    <row r="204" spans="29:30" x14ac:dyDescent="0.45">
      <c r="AC204" s="11"/>
      <c r="AD204" s="25"/>
    </row>
    <row r="205" spans="29:30" x14ac:dyDescent="0.45">
      <c r="AC205" s="11"/>
      <c r="AD205" s="25"/>
    </row>
    <row r="206" spans="29:30" x14ac:dyDescent="0.45">
      <c r="AC206" s="11"/>
      <c r="AD206" s="25"/>
    </row>
    <row r="207" spans="29:30" x14ac:dyDescent="0.45">
      <c r="AC207" s="11"/>
      <c r="AD207" s="25"/>
    </row>
    <row r="208" spans="29:30" x14ac:dyDescent="0.45">
      <c r="AC208" s="11"/>
      <c r="AD208" s="25"/>
    </row>
    <row r="209" spans="29:30" x14ac:dyDescent="0.45">
      <c r="AC209" s="11"/>
      <c r="AD209" s="25"/>
    </row>
    <row r="210" spans="29:30" x14ac:dyDescent="0.45">
      <c r="AC210" s="11"/>
      <c r="AD210" s="25"/>
    </row>
    <row r="211" spans="29:30" x14ac:dyDescent="0.45">
      <c r="AC211" s="11"/>
      <c r="AD211" s="25"/>
    </row>
    <row r="212" spans="29:30" x14ac:dyDescent="0.45">
      <c r="AC212" s="11"/>
      <c r="AD212" s="25"/>
    </row>
    <row r="213" spans="29:30" x14ac:dyDescent="0.45">
      <c r="AC213" s="11"/>
      <c r="AD213" s="25"/>
    </row>
    <row r="214" spans="29:30" x14ac:dyDescent="0.45">
      <c r="AC214" s="11"/>
      <c r="AD214" s="25"/>
    </row>
    <row r="215" spans="29:30" x14ac:dyDescent="0.45">
      <c r="AC215" s="11"/>
      <c r="AD215" s="25"/>
    </row>
    <row r="216" spans="29:30" x14ac:dyDescent="0.45">
      <c r="AC216" s="11"/>
      <c r="AD216" s="25"/>
    </row>
    <row r="217" spans="29:30" x14ac:dyDescent="0.45">
      <c r="AC217" s="11"/>
      <c r="AD217" s="25"/>
    </row>
    <row r="218" spans="29:30" x14ac:dyDescent="0.45">
      <c r="AC218" s="11"/>
      <c r="AD218" s="25"/>
    </row>
    <row r="219" spans="29:30" x14ac:dyDescent="0.45">
      <c r="AC219" s="11"/>
      <c r="AD219" s="25"/>
    </row>
    <row r="220" spans="29:30" x14ac:dyDescent="0.45">
      <c r="AC220" s="11"/>
      <c r="AD220" s="25"/>
    </row>
    <row r="221" spans="29:30" x14ac:dyDescent="0.45">
      <c r="AC221" s="11"/>
      <c r="AD221" s="25"/>
    </row>
    <row r="222" spans="29:30" x14ac:dyDescent="0.45">
      <c r="AC222" s="11"/>
      <c r="AD222" s="25"/>
    </row>
    <row r="223" spans="29:30" x14ac:dyDescent="0.45">
      <c r="AC223" s="11"/>
      <c r="AD223" s="25"/>
    </row>
    <row r="224" spans="29:30" x14ac:dyDescent="0.45">
      <c r="AC224" s="11"/>
      <c r="AD224" s="25"/>
    </row>
    <row r="225" spans="29:30" x14ac:dyDescent="0.45">
      <c r="AC225" s="11"/>
      <c r="AD225" s="25"/>
    </row>
    <row r="226" spans="29:30" x14ac:dyDescent="0.45">
      <c r="AC226" s="11"/>
      <c r="AD226" s="25"/>
    </row>
    <row r="227" spans="29:30" x14ac:dyDescent="0.45">
      <c r="AC227" s="11"/>
      <c r="AD227" s="25"/>
    </row>
    <row r="228" spans="29:30" x14ac:dyDescent="0.45">
      <c r="AC228" s="11"/>
      <c r="AD228" s="25"/>
    </row>
    <row r="229" spans="29:30" x14ac:dyDescent="0.45">
      <c r="AC229" s="11"/>
      <c r="AD229" s="25"/>
    </row>
    <row r="230" spans="29:30" x14ac:dyDescent="0.45">
      <c r="AC230" s="11"/>
      <c r="AD230" s="25"/>
    </row>
    <row r="231" spans="29:30" x14ac:dyDescent="0.45">
      <c r="AC231" s="11"/>
      <c r="AD231" s="25"/>
    </row>
    <row r="232" spans="29:30" x14ac:dyDescent="0.45">
      <c r="AC232" s="11"/>
      <c r="AD232" s="25"/>
    </row>
    <row r="233" spans="29:30" x14ac:dyDescent="0.45">
      <c r="AC233" s="11"/>
      <c r="AD233" s="25"/>
    </row>
    <row r="234" spans="29:30" x14ac:dyDescent="0.45">
      <c r="AC234" s="11"/>
      <c r="AD234" s="25"/>
    </row>
    <row r="235" spans="29:30" x14ac:dyDescent="0.45">
      <c r="AC235" s="11"/>
      <c r="AD235" s="25"/>
    </row>
    <row r="236" spans="29:30" x14ac:dyDescent="0.45">
      <c r="AC236" s="11"/>
      <c r="AD236" s="25"/>
    </row>
    <row r="237" spans="29:30" x14ac:dyDescent="0.45">
      <c r="AC237" s="11"/>
      <c r="AD237" s="25"/>
    </row>
    <row r="238" spans="29:30" x14ac:dyDescent="0.45">
      <c r="AC238" s="11"/>
      <c r="AD238" s="25"/>
    </row>
    <row r="239" spans="29:30" x14ac:dyDescent="0.45">
      <c r="AC239" s="11"/>
      <c r="AD239" s="25"/>
    </row>
    <row r="240" spans="29:30" x14ac:dyDescent="0.45">
      <c r="AC240" s="11"/>
      <c r="AD240" s="25"/>
    </row>
    <row r="241" spans="29:30" x14ac:dyDescent="0.45">
      <c r="AC241" s="11"/>
      <c r="AD241" s="25"/>
    </row>
    <row r="242" spans="29:30" x14ac:dyDescent="0.45">
      <c r="AC242" s="11"/>
      <c r="AD242" s="25"/>
    </row>
    <row r="243" spans="29:30" x14ac:dyDescent="0.45">
      <c r="AC243" s="11"/>
      <c r="AD243" s="25"/>
    </row>
    <row r="244" spans="29:30" x14ac:dyDescent="0.45">
      <c r="AC244" s="11"/>
      <c r="AD244" s="25"/>
    </row>
    <row r="245" spans="29:30" x14ac:dyDescent="0.45">
      <c r="AC245" s="11"/>
      <c r="AD245" s="25"/>
    </row>
    <row r="246" spans="29:30" x14ac:dyDescent="0.45">
      <c r="AC246" s="11"/>
      <c r="AD246" s="25"/>
    </row>
    <row r="247" spans="29:30" x14ac:dyDescent="0.45">
      <c r="AC247" s="11"/>
      <c r="AD247" s="25"/>
    </row>
    <row r="248" spans="29:30" x14ac:dyDescent="0.45">
      <c r="AC248" s="11"/>
      <c r="AD248" s="25"/>
    </row>
    <row r="249" spans="29:30" x14ac:dyDescent="0.45">
      <c r="AC249" s="11"/>
      <c r="AD249" s="25"/>
    </row>
    <row r="250" spans="29:30" x14ac:dyDescent="0.45">
      <c r="AC250" s="11"/>
      <c r="AD250" s="25"/>
    </row>
    <row r="251" spans="29:30" x14ac:dyDescent="0.45">
      <c r="AC251" s="11"/>
      <c r="AD251" s="25"/>
    </row>
    <row r="252" spans="29:30" x14ac:dyDescent="0.45">
      <c r="AC252" s="11"/>
      <c r="AD252" s="25"/>
    </row>
    <row r="253" spans="29:30" x14ac:dyDescent="0.45">
      <c r="AC253" s="11"/>
      <c r="AD253" s="25"/>
    </row>
    <row r="254" spans="29:30" x14ac:dyDescent="0.45">
      <c r="AC254" s="11"/>
      <c r="AD254" s="25"/>
    </row>
    <row r="255" spans="29:30" x14ac:dyDescent="0.45">
      <c r="AC255" s="11"/>
      <c r="AD255" s="25"/>
    </row>
    <row r="256" spans="29:30" x14ac:dyDescent="0.45">
      <c r="AC256" s="11"/>
      <c r="AD256" s="25"/>
    </row>
    <row r="257" spans="29:30" x14ac:dyDescent="0.45">
      <c r="AC257" s="11"/>
      <c r="AD257" s="25"/>
    </row>
    <row r="258" spans="29:30" x14ac:dyDescent="0.45">
      <c r="AC258" s="11"/>
      <c r="AD258" s="25"/>
    </row>
    <row r="259" spans="29:30" x14ac:dyDescent="0.45">
      <c r="AC259" s="11"/>
      <c r="AD259" s="25"/>
    </row>
    <row r="260" spans="29:30" x14ac:dyDescent="0.45">
      <c r="AC260" s="11"/>
      <c r="AD260" s="25"/>
    </row>
    <row r="261" spans="29:30" x14ac:dyDescent="0.45">
      <c r="AC261" s="11"/>
      <c r="AD261" s="25"/>
    </row>
    <row r="262" spans="29:30" x14ac:dyDescent="0.45">
      <c r="AC262" s="11"/>
      <c r="AD262" s="25"/>
    </row>
    <row r="263" spans="29:30" x14ac:dyDescent="0.45">
      <c r="AC263" s="11"/>
      <c r="AD263" s="25"/>
    </row>
    <row r="264" spans="29:30" x14ac:dyDescent="0.45">
      <c r="AC264" s="11"/>
      <c r="AD264" s="25"/>
    </row>
    <row r="265" spans="29:30" x14ac:dyDescent="0.45">
      <c r="AC265" s="11"/>
      <c r="AD265" s="25"/>
    </row>
    <row r="266" spans="29:30" x14ac:dyDescent="0.45">
      <c r="AC266" s="11"/>
      <c r="AD266" s="25"/>
    </row>
    <row r="267" spans="29:30" x14ac:dyDescent="0.45">
      <c r="AC267" s="11"/>
      <c r="AD267" s="25"/>
    </row>
    <row r="268" spans="29:30" x14ac:dyDescent="0.45">
      <c r="AC268" s="11"/>
      <c r="AD268" s="25"/>
    </row>
    <row r="269" spans="29:30" x14ac:dyDescent="0.45">
      <c r="AC269" s="11"/>
      <c r="AD269" s="25"/>
    </row>
    <row r="270" spans="29:30" x14ac:dyDescent="0.45">
      <c r="AC270" s="11"/>
      <c r="AD270" s="25"/>
    </row>
    <row r="271" spans="29:30" x14ac:dyDescent="0.45">
      <c r="AC271" s="11"/>
      <c r="AD271" s="25"/>
    </row>
    <row r="272" spans="29:30" x14ac:dyDescent="0.45">
      <c r="AC272" s="11"/>
      <c r="AD272" s="25"/>
    </row>
    <row r="273" spans="29:30" x14ac:dyDescent="0.45">
      <c r="AC273" s="11"/>
      <c r="AD273" s="25"/>
    </row>
    <row r="274" spans="29:30" x14ac:dyDescent="0.45">
      <c r="AC274" s="11"/>
      <c r="AD274" s="25"/>
    </row>
    <row r="275" spans="29:30" x14ac:dyDescent="0.45">
      <c r="AC275" s="11"/>
      <c r="AD275" s="25"/>
    </row>
    <row r="276" spans="29:30" x14ac:dyDescent="0.45">
      <c r="AC276" s="11"/>
      <c r="AD276" s="25"/>
    </row>
    <row r="277" spans="29:30" x14ac:dyDescent="0.45">
      <c r="AC277" s="11"/>
      <c r="AD277" s="25"/>
    </row>
    <row r="278" spans="29:30" x14ac:dyDescent="0.45">
      <c r="AC278" s="11"/>
      <c r="AD278" s="25"/>
    </row>
    <row r="279" spans="29:30" x14ac:dyDescent="0.45">
      <c r="AC279" s="11"/>
      <c r="AD279" s="25"/>
    </row>
    <row r="280" spans="29:30" x14ac:dyDescent="0.45">
      <c r="AC280" s="11"/>
      <c r="AD280" s="25"/>
    </row>
    <row r="281" spans="29:30" x14ac:dyDescent="0.45">
      <c r="AC281" s="11"/>
      <c r="AD281" s="25"/>
    </row>
  </sheetData>
  <pageMargins left="0.7" right="0.7" top="0.75" bottom="0.75" header="0.3" footer="0.3"/>
  <pageSetup scale="51" fitToHeight="0" orientation="portrait" r:id="rId2"/>
  <headerFooter>
    <oddHeader>&amp;LTIA Suggested Study Schedule - GH DP Spring 2023&amp;Rwww.theinfiniteactuary.com</oddHeader>
    <oddFooter>&amp;L© 2023 The Infinite Actuary,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6:J47"/>
  <sheetViews>
    <sheetView showGridLines="0" tabSelected="1" zoomScaleNormal="100" zoomScalePageLayoutView="125" workbookViewId="0"/>
  </sheetViews>
  <sheetFormatPr defaultColWidth="8.796875" defaultRowHeight="14.25" x14ac:dyDescent="0.45"/>
  <sheetData>
    <row r="6" spans="1:10" x14ac:dyDescent="0.45">
      <c r="A6" s="8" t="s">
        <v>11</v>
      </c>
    </row>
    <row r="7" spans="1:10" x14ac:dyDescent="0.45">
      <c r="A7" s="66" t="s">
        <v>401</v>
      </c>
    </row>
    <row r="8" spans="1:10" x14ac:dyDescent="0.45">
      <c r="A8" s="66" t="s">
        <v>350</v>
      </c>
    </row>
    <row r="10" spans="1:10" x14ac:dyDescent="0.45">
      <c r="A10" s="8" t="s">
        <v>15</v>
      </c>
    </row>
    <row r="11" spans="1:10" x14ac:dyDescent="0.45">
      <c r="A11" s="66" t="str">
        <f>"The default start date on the Schedule tab is 1/15/2024, but you can enter a different date, and the"</f>
        <v>The default start date on the Schedule tab is 1/15/2024, but you can enter a different date, and the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0" x14ac:dyDescent="0.45">
      <c r="A12" s="66" t="s">
        <v>12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0" x14ac:dyDescent="0.45">
      <c r="A13" s="66" t="s">
        <v>13</v>
      </c>
      <c r="B13" s="66"/>
      <c r="C13" s="66"/>
      <c r="D13" s="66"/>
      <c r="E13" s="66"/>
      <c r="F13" s="66"/>
      <c r="G13" s="66"/>
      <c r="H13" s="66"/>
      <c r="I13" s="66"/>
      <c r="J13" s="66"/>
    </row>
    <row r="14" spans="1:10" x14ac:dyDescent="0.45">
      <c r="A14" s="66" t="s">
        <v>204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10" x14ac:dyDescent="0.45">
      <c r="A15" s="66" t="s">
        <v>205</v>
      </c>
      <c r="B15" s="66"/>
      <c r="C15" s="66"/>
      <c r="D15" s="66"/>
      <c r="E15" s="66"/>
      <c r="F15" s="66"/>
      <c r="G15" s="66"/>
      <c r="H15" s="66"/>
      <c r="I15" s="66"/>
      <c r="J15" s="66"/>
    </row>
    <row r="16" spans="1:10" x14ac:dyDescent="0.45">
      <c r="A16" s="66" t="s">
        <v>206</v>
      </c>
      <c r="B16" s="66"/>
      <c r="C16" s="66"/>
      <c r="D16" s="66"/>
      <c r="E16" s="66"/>
      <c r="F16" s="66"/>
      <c r="G16" s="66"/>
      <c r="H16" s="66"/>
      <c r="I16" s="66"/>
      <c r="J16" s="66"/>
    </row>
    <row r="17" spans="1:10" x14ac:dyDescent="0.45">
      <c r="A17" s="66"/>
      <c r="B17" s="66"/>
      <c r="C17" s="66"/>
      <c r="D17" s="66"/>
      <c r="E17" s="66"/>
      <c r="F17" s="66"/>
      <c r="G17" s="66"/>
      <c r="H17" s="66"/>
      <c r="I17" s="66"/>
      <c r="J17" s="66"/>
    </row>
    <row r="18" spans="1:10" x14ac:dyDescent="0.45">
      <c r="A18" s="66" t="s">
        <v>14</v>
      </c>
      <c r="B18" s="66"/>
      <c r="C18" s="66"/>
      <c r="D18" s="66"/>
      <c r="E18" s="66"/>
      <c r="F18" s="66"/>
      <c r="G18" s="66"/>
      <c r="H18" s="66"/>
      <c r="I18" s="66"/>
      <c r="J18" s="66"/>
    </row>
    <row r="19" spans="1:10" x14ac:dyDescent="0.45">
      <c r="A19" s="66" t="s">
        <v>17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10" x14ac:dyDescent="0.45">
      <c r="A20" s="66" t="s">
        <v>18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0" x14ac:dyDescent="0.45">
      <c r="A21" s="66" t="s">
        <v>19</v>
      </c>
      <c r="B21" s="66"/>
      <c r="C21" s="66"/>
      <c r="D21" s="66"/>
      <c r="E21" s="66"/>
      <c r="F21" s="66"/>
      <c r="G21" s="66"/>
      <c r="H21" s="66"/>
      <c r="I21" s="66"/>
      <c r="J21" s="66"/>
    </row>
    <row r="22" spans="1:10" x14ac:dyDescent="0.4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29.25" customHeight="1" x14ac:dyDescent="0.45">
      <c r="A23" s="100" t="s">
        <v>300</v>
      </c>
      <c r="B23" s="100"/>
      <c r="C23" s="100"/>
      <c r="D23" s="100"/>
      <c r="E23" s="100"/>
      <c r="F23" s="100"/>
      <c r="G23" s="100"/>
      <c r="H23" s="100"/>
      <c r="I23" s="100"/>
      <c r="J23" s="100"/>
    </row>
    <row r="24" spans="1:10" x14ac:dyDescent="0.45">
      <c r="A24" s="64"/>
      <c r="B24" s="64"/>
      <c r="C24" s="64"/>
      <c r="D24" s="64"/>
      <c r="E24" s="64"/>
      <c r="F24" s="64"/>
      <c r="G24" s="64"/>
      <c r="H24" s="64"/>
      <c r="I24" s="64"/>
      <c r="J24" s="64"/>
    </row>
    <row r="25" spans="1:10" x14ac:dyDescent="0.45">
      <c r="A25" s="8" t="s">
        <v>339</v>
      </c>
    </row>
    <row r="26" spans="1:10" x14ac:dyDescent="0.45">
      <c r="A26" s="66" t="s">
        <v>402</v>
      </c>
    </row>
    <row r="27" spans="1:10" x14ac:dyDescent="0.45">
      <c r="A27" s="66" t="s">
        <v>349</v>
      </c>
    </row>
    <row r="28" spans="1:10" x14ac:dyDescent="0.45">
      <c r="A28" s="66" t="s">
        <v>340</v>
      </c>
    </row>
    <row r="29" spans="1:10" x14ac:dyDescent="0.45">
      <c r="A29" s="66" t="s">
        <v>341</v>
      </c>
    </row>
    <row r="30" spans="1:10" x14ac:dyDescent="0.45">
      <c r="A30" s="66" t="s">
        <v>342</v>
      </c>
    </row>
    <row r="31" spans="1:10" x14ac:dyDescent="0.45">
      <c r="A31" s="66"/>
    </row>
    <row r="32" spans="1:10" x14ac:dyDescent="0.45">
      <c r="A32" s="66" t="s">
        <v>343</v>
      </c>
    </row>
    <row r="33" spans="1:10" x14ac:dyDescent="0.45">
      <c r="A33" s="66" t="s">
        <v>344</v>
      </c>
    </row>
    <row r="34" spans="1:10" x14ac:dyDescent="0.45">
      <c r="A34" s="66" t="s">
        <v>345</v>
      </c>
    </row>
    <row r="35" spans="1:10" x14ac:dyDescent="0.45">
      <c r="A35" s="66" t="s">
        <v>346</v>
      </c>
    </row>
    <row r="36" spans="1:10" x14ac:dyDescent="0.45">
      <c r="A36" s="67" t="s">
        <v>347</v>
      </c>
    </row>
    <row r="37" spans="1:10" x14ac:dyDescent="0.45">
      <c r="A37" s="64"/>
      <c r="B37" s="64"/>
      <c r="C37" s="64"/>
      <c r="D37" s="64"/>
      <c r="E37" s="64"/>
      <c r="F37" s="64"/>
      <c r="G37" s="64"/>
      <c r="H37" s="64"/>
      <c r="I37" s="64"/>
      <c r="J37" s="64"/>
    </row>
    <row r="38" spans="1:10" x14ac:dyDescent="0.45">
      <c r="A38" s="8" t="s">
        <v>16</v>
      </c>
    </row>
    <row r="39" spans="1:10" x14ac:dyDescent="0.45">
      <c r="A39" s="66" t="s">
        <v>20</v>
      </c>
    </row>
    <row r="40" spans="1:10" x14ac:dyDescent="0.45">
      <c r="A40" s="66" t="s">
        <v>348</v>
      </c>
    </row>
    <row r="41" spans="1:10" x14ac:dyDescent="0.45">
      <c r="A41" s="66"/>
    </row>
    <row r="42" spans="1:10" x14ac:dyDescent="0.45">
      <c r="A42" s="66" t="s">
        <v>21</v>
      </c>
    </row>
    <row r="43" spans="1:10" x14ac:dyDescent="0.45">
      <c r="A43" s="66" t="s">
        <v>22</v>
      </c>
    </row>
    <row r="44" spans="1:10" x14ac:dyDescent="0.45">
      <c r="A44" s="66" t="s">
        <v>23</v>
      </c>
    </row>
    <row r="47" spans="1:10" x14ac:dyDescent="0.45">
      <c r="A47" s="8"/>
    </row>
  </sheetData>
  <mergeCells count="1">
    <mergeCell ref="A23:J23"/>
  </mergeCells>
  <pageMargins left="0.7" right="0.7" top="0.75" bottom="0.75" header="0.3" footer="0.3"/>
  <pageSetup scale="93" fitToHeight="0" orientation="portrait" r:id="rId1"/>
  <headerFooter>
    <oddHeader>&amp;LTIA Suggested Study Schedule - GH DP Spring 2024&amp;Rwww.theinfiniteactuary.com</oddHeader>
    <oddFooter>&amp;L© 2024 The Infinite Actuary, LLC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5C670-13B1-41E1-85B1-B85C4AF8EAE0}">
  <sheetPr codeName="Sheet2">
    <pageSetUpPr fitToPage="1"/>
  </sheetPr>
  <dimension ref="A5:Q72"/>
  <sheetViews>
    <sheetView zoomScale="90" zoomScaleNormal="90" workbookViewId="0">
      <pane ySplit="14" topLeftCell="A15" activePane="bottomLeft" state="frozen"/>
      <selection activeCell="A27" sqref="A27"/>
      <selection pane="bottomLeft" activeCell="D6" sqref="D6"/>
    </sheetView>
  </sheetViews>
  <sheetFormatPr defaultRowHeight="14.25" x14ac:dyDescent="0.45"/>
  <cols>
    <col min="2" max="2" width="25.265625" customWidth="1"/>
    <col min="3" max="3" width="42.1328125" customWidth="1"/>
    <col min="4" max="4" width="40.53125" customWidth="1"/>
    <col min="5" max="5" width="9.1328125" bestFit="1" customWidth="1"/>
    <col min="6" max="6" width="9.1328125" hidden="1" customWidth="1"/>
    <col min="7" max="7" width="10.06640625" hidden="1" customWidth="1"/>
    <col min="8" max="8" width="15.3984375" hidden="1" customWidth="1"/>
    <col min="9" max="9" width="9.1328125" hidden="1" customWidth="1"/>
    <col min="10" max="11" width="9.1328125" bestFit="1" customWidth="1"/>
    <col min="12" max="12" width="10.19921875" customWidth="1"/>
    <col min="13" max="13" width="12.59765625" customWidth="1"/>
    <col min="14" max="14" width="9.1328125" bestFit="1" customWidth="1"/>
    <col min="15" max="17" width="9.06640625" customWidth="1"/>
    <col min="18" max="18" width="11.06640625" customWidth="1"/>
  </cols>
  <sheetData>
    <row r="5" spans="1:17" ht="14.65" thickBot="1" x14ac:dyDescent="0.5"/>
    <row r="6" spans="1:17" x14ac:dyDescent="0.45">
      <c r="B6" s="30" t="s">
        <v>376</v>
      </c>
      <c r="C6" s="28"/>
      <c r="D6" s="69">
        <v>45306</v>
      </c>
    </row>
    <row r="7" spans="1:17" x14ac:dyDescent="0.45">
      <c r="B7" s="68" t="s">
        <v>379</v>
      </c>
      <c r="D7" s="70">
        <v>45412</v>
      </c>
      <c r="E7" s="60"/>
    </row>
    <row r="8" spans="1:17" s="1" customFormat="1" x14ac:dyDescent="0.45">
      <c r="B8" s="31"/>
      <c r="C8"/>
      <c r="D8" s="70">
        <f>start_date+0.65*DAYS360(start_date,exam_date)</f>
        <v>45374.25</v>
      </c>
      <c r="E8" s="34" t="s">
        <v>380</v>
      </c>
    </row>
    <row r="9" spans="1:17" s="1" customFormat="1" x14ac:dyDescent="0.45">
      <c r="B9" s="31" t="s">
        <v>377</v>
      </c>
      <c r="C9"/>
      <c r="D9" s="71"/>
      <c r="E9" s="34" t="s">
        <v>180</v>
      </c>
      <c r="H9" s="55"/>
    </row>
    <row r="10" spans="1:17" s="1" customFormat="1" x14ac:dyDescent="0.45">
      <c r="B10" s="32"/>
      <c r="D10" s="73">
        <f>DAYS360(start_date,IF(ISBLANK(D9),D8,D9))</f>
        <v>68</v>
      </c>
      <c r="E10" s="35" t="s">
        <v>181</v>
      </c>
    </row>
    <row r="11" spans="1:17" s="1" customFormat="1" ht="14.65" thickBot="1" x14ac:dyDescent="0.5">
      <c r="B11" s="33" t="s">
        <v>378</v>
      </c>
      <c r="C11" s="29"/>
      <c r="D11" s="72"/>
      <c r="F11" s="101" t="s">
        <v>337</v>
      </c>
      <c r="G11" s="102"/>
      <c r="H11" s="103"/>
      <c r="K11" s="101" t="s">
        <v>338</v>
      </c>
      <c r="L11" s="102"/>
      <c r="M11" s="102"/>
    </row>
    <row r="12" spans="1:17" s="1" customFormat="1" ht="23.25" x14ac:dyDescent="0.7">
      <c r="B12" s="16"/>
      <c r="F12" s="104" t="s">
        <v>1</v>
      </c>
      <c r="G12" s="105"/>
      <c r="H12" s="2">
        <v>0</v>
      </c>
      <c r="K12" s="106" t="s">
        <v>1</v>
      </c>
      <c r="L12" s="107"/>
      <c r="M12" s="2">
        <f>SUMIF(M16:M72,"&lt;&gt;",K16:K72)/SUM(K16:K72)</f>
        <v>3.0446549391069017E-2</v>
      </c>
    </row>
    <row r="13" spans="1:17" s="1" customFormat="1" ht="7.5" customHeight="1" x14ac:dyDescent="0.45"/>
    <row r="14" spans="1:17" s="1" customFormat="1" ht="57" x14ac:dyDescent="0.45">
      <c r="A14" s="3"/>
      <c r="B14" s="4" t="s">
        <v>7</v>
      </c>
      <c r="C14" s="4" t="s">
        <v>5</v>
      </c>
      <c r="D14" s="4" t="s">
        <v>4</v>
      </c>
      <c r="E14" s="3" t="s">
        <v>196</v>
      </c>
      <c r="F14" s="17" t="s">
        <v>3</v>
      </c>
      <c r="G14" s="4" t="s">
        <v>8</v>
      </c>
      <c r="H14" s="5" t="s">
        <v>2</v>
      </c>
      <c r="I14" s="3" t="s">
        <v>0</v>
      </c>
      <c r="J14" s="4" t="s">
        <v>141</v>
      </c>
      <c r="K14" s="4" t="s">
        <v>3</v>
      </c>
      <c r="L14" s="4" t="s">
        <v>8</v>
      </c>
      <c r="M14" s="5" t="s">
        <v>2</v>
      </c>
      <c r="N14" s="17" t="s">
        <v>197</v>
      </c>
      <c r="O14" s="92" t="s">
        <v>397</v>
      </c>
      <c r="P14" s="93" t="s">
        <v>398</v>
      </c>
      <c r="Q14" s="94" t="s">
        <v>399</v>
      </c>
    </row>
    <row r="15" spans="1:17" s="1" customFormat="1" x14ac:dyDescent="0.45">
      <c r="A15" s="6" t="s">
        <v>183</v>
      </c>
      <c r="B15" s="23" t="s">
        <v>9</v>
      </c>
      <c r="C15" s="23" t="s">
        <v>10</v>
      </c>
      <c r="E15" s="22">
        <v>0</v>
      </c>
      <c r="F15" s="24">
        <v>0.5</v>
      </c>
      <c r="G15" s="9">
        <v>44760.5</v>
      </c>
      <c r="H15" s="18">
        <v>44760</v>
      </c>
      <c r="I15" s="19"/>
      <c r="J15" s="19"/>
      <c r="K15" s="24">
        <v>0.5</v>
      </c>
      <c r="L15" s="9">
        <f>D6+K15</f>
        <v>45306.5</v>
      </c>
      <c r="M15" s="18">
        <v>45306</v>
      </c>
      <c r="N15" s="79"/>
      <c r="O15" s="95"/>
      <c r="P15" s="96"/>
      <c r="Q15" s="97"/>
    </row>
    <row r="16" spans="1:17" s="1" customFormat="1" x14ac:dyDescent="0.45">
      <c r="A16" s="80">
        <v>1.1000000000000001</v>
      </c>
      <c r="B16" s="74" t="s">
        <v>388</v>
      </c>
      <c r="C16" s="74" t="s">
        <v>27</v>
      </c>
      <c r="D16" s="74" t="s">
        <v>34</v>
      </c>
      <c r="E16" s="75">
        <v>9</v>
      </c>
      <c r="F16" s="76">
        <v>0.29642116182572614</v>
      </c>
      <c r="G16" s="77">
        <v>44760.796421161824</v>
      </c>
      <c r="H16" s="78">
        <v>44760</v>
      </c>
      <c r="I16" s="75">
        <v>7</v>
      </c>
      <c r="J16" s="75">
        <v>45</v>
      </c>
      <c r="K16" s="76">
        <f t="shared" ref="K16:K51" si="0">(J16)/Weights_Total*(days_available-$F$15)*IF(MID($C16,11,10)="Additional",0.25,1)</f>
        <v>2.0551420838971586</v>
      </c>
      <c r="L16" s="77">
        <f>L15+K16</f>
        <v>45308.555142083896</v>
      </c>
      <c r="M16" s="18">
        <v>45307</v>
      </c>
      <c r="N16" s="88">
        <v>18</v>
      </c>
      <c r="O16" s="95">
        <f>SUM($E$16:E16)</f>
        <v>9</v>
      </c>
      <c r="P16" s="96">
        <f t="shared" ref="P16:P45" si="1">SUMIFS(DOLPgCnt,ActFDate,"&gt;1")</f>
        <v>9</v>
      </c>
      <c r="Q16" s="97">
        <f>P16/O16</f>
        <v>1</v>
      </c>
    </row>
    <row r="17" spans="1:17" s="1" customFormat="1" x14ac:dyDescent="0.45">
      <c r="A17" s="80">
        <v>1.2</v>
      </c>
      <c r="B17" s="74" t="s">
        <v>388</v>
      </c>
      <c r="C17" s="74" t="s">
        <v>28</v>
      </c>
      <c r="D17" s="74" t="s">
        <v>35</v>
      </c>
      <c r="E17" s="75">
        <v>5</v>
      </c>
      <c r="F17" s="76">
        <v>0.16467842323651452</v>
      </c>
      <c r="G17" s="77">
        <v>44760.96109958506</v>
      </c>
      <c r="H17" s="78" t="s">
        <v>375</v>
      </c>
      <c r="I17" s="75">
        <v>4</v>
      </c>
      <c r="J17" s="75">
        <v>22</v>
      </c>
      <c r="K17" s="76">
        <f t="shared" si="0"/>
        <v>1.0047361299052775</v>
      </c>
      <c r="L17" s="77">
        <f t="shared" ref="L17:L33" si="2">L16+K17</f>
        <v>45309.559878213804</v>
      </c>
      <c r="M17" s="18"/>
      <c r="N17" s="88">
        <v>10</v>
      </c>
      <c r="O17" s="95">
        <f>SUM($E$16:E17)</f>
        <v>14</v>
      </c>
      <c r="P17" s="96">
        <f t="shared" si="1"/>
        <v>9</v>
      </c>
      <c r="Q17" s="97">
        <f t="shared" ref="Q17:Q72" si="3">P17/O17</f>
        <v>0.6428571428571429</v>
      </c>
    </row>
    <row r="18" spans="1:17" s="1" customFormat="1" x14ac:dyDescent="0.45">
      <c r="A18" s="80">
        <v>1.3</v>
      </c>
      <c r="B18" s="74" t="s">
        <v>388</v>
      </c>
      <c r="C18" s="74" t="s">
        <v>29</v>
      </c>
      <c r="D18" s="74" t="s">
        <v>36</v>
      </c>
      <c r="E18" s="75">
        <v>7</v>
      </c>
      <c r="F18" s="76">
        <v>0.23054979253112035</v>
      </c>
      <c r="G18" s="77">
        <v>44761.191649377593</v>
      </c>
      <c r="H18" s="78" t="s">
        <v>375</v>
      </c>
      <c r="I18" s="75">
        <v>5</v>
      </c>
      <c r="J18" s="75">
        <v>22</v>
      </c>
      <c r="K18" s="76">
        <f t="shared" si="0"/>
        <v>1.0047361299052775</v>
      </c>
      <c r="L18" s="77">
        <f t="shared" si="2"/>
        <v>45310.564614343712</v>
      </c>
      <c r="M18" s="18"/>
      <c r="N18" s="88">
        <v>18</v>
      </c>
      <c r="O18" s="95">
        <f>SUM($E$16:E18)</f>
        <v>21</v>
      </c>
      <c r="P18" s="96">
        <f t="shared" si="1"/>
        <v>9</v>
      </c>
      <c r="Q18" s="97">
        <f t="shared" si="3"/>
        <v>0.42857142857142855</v>
      </c>
    </row>
    <row r="19" spans="1:17" s="1" customFormat="1" x14ac:dyDescent="0.45">
      <c r="A19" s="80">
        <v>1.4</v>
      </c>
      <c r="B19" s="74" t="s">
        <v>388</v>
      </c>
      <c r="C19" s="74" t="s">
        <v>30</v>
      </c>
      <c r="D19" s="74" t="s">
        <v>37</v>
      </c>
      <c r="E19" s="75">
        <v>9</v>
      </c>
      <c r="F19" s="76">
        <v>0.29642116182572614</v>
      </c>
      <c r="G19" s="77">
        <v>44761.488070539417</v>
      </c>
      <c r="H19" s="78" t="s">
        <v>375</v>
      </c>
      <c r="I19" s="75">
        <v>5</v>
      </c>
      <c r="J19" s="75">
        <v>20</v>
      </c>
      <c r="K19" s="76">
        <f t="shared" si="0"/>
        <v>0.91339648173207033</v>
      </c>
      <c r="L19" s="77">
        <f t="shared" si="2"/>
        <v>45311.478010825442</v>
      </c>
      <c r="M19" s="18"/>
      <c r="N19" s="88">
        <v>20</v>
      </c>
      <c r="O19" s="95">
        <f>SUM($E$16:E19)</f>
        <v>30</v>
      </c>
      <c r="P19" s="96">
        <f t="shared" si="1"/>
        <v>9</v>
      </c>
      <c r="Q19" s="97">
        <f t="shared" si="3"/>
        <v>0.3</v>
      </c>
    </row>
    <row r="20" spans="1:17" s="1" customFormat="1" x14ac:dyDescent="0.45">
      <c r="A20" s="80">
        <v>1.5</v>
      </c>
      <c r="B20" s="74" t="s">
        <v>388</v>
      </c>
      <c r="C20" s="74" t="s">
        <v>31</v>
      </c>
      <c r="D20" s="74" t="s">
        <v>38</v>
      </c>
      <c r="E20" s="75">
        <v>6</v>
      </c>
      <c r="F20" s="76">
        <v>0.19761410788381742</v>
      </c>
      <c r="G20" s="77">
        <v>44761.685684647302</v>
      </c>
      <c r="H20" s="78" t="s">
        <v>375</v>
      </c>
      <c r="I20" s="75">
        <v>5</v>
      </c>
      <c r="J20" s="75">
        <v>14</v>
      </c>
      <c r="K20" s="76">
        <f t="shared" si="0"/>
        <v>0.63937753721244928</v>
      </c>
      <c r="L20" s="77">
        <f>L19+K20</f>
        <v>45312.117388362654</v>
      </c>
      <c r="M20" s="18"/>
      <c r="N20" s="88">
        <v>20</v>
      </c>
      <c r="O20" s="95">
        <f>SUM($E$16:E20)</f>
        <v>36</v>
      </c>
      <c r="P20" s="96">
        <f t="shared" si="1"/>
        <v>9</v>
      </c>
      <c r="Q20" s="97">
        <f t="shared" si="3"/>
        <v>0.25</v>
      </c>
    </row>
    <row r="21" spans="1:17" s="1" customFormat="1" x14ac:dyDescent="0.45">
      <c r="A21" s="80">
        <v>1.6</v>
      </c>
      <c r="B21" s="74" t="s">
        <v>388</v>
      </c>
      <c r="C21" s="74" t="s">
        <v>32</v>
      </c>
      <c r="D21" s="74" t="s">
        <v>39</v>
      </c>
      <c r="E21" s="75">
        <v>10</v>
      </c>
      <c r="F21" s="76">
        <v>0.32935684647302904</v>
      </c>
      <c r="G21" s="77">
        <v>44762.015041493774</v>
      </c>
      <c r="H21" s="78" t="s">
        <v>375</v>
      </c>
      <c r="I21" s="75">
        <v>9</v>
      </c>
      <c r="J21" s="75">
        <v>49</v>
      </c>
      <c r="K21" s="76">
        <f t="shared" si="0"/>
        <v>2.2378213802435725</v>
      </c>
      <c r="L21" s="77">
        <f t="shared" ref="L21:L31" si="4">L20+K21</f>
        <v>45314.355209742898</v>
      </c>
      <c r="M21" s="18"/>
      <c r="N21" s="88">
        <v>22</v>
      </c>
      <c r="O21" s="95">
        <f>SUM($E$16:E21)</f>
        <v>46</v>
      </c>
      <c r="P21" s="96">
        <f t="shared" si="1"/>
        <v>9</v>
      </c>
      <c r="Q21" s="97">
        <f t="shared" si="3"/>
        <v>0.19565217391304349</v>
      </c>
    </row>
    <row r="22" spans="1:17" s="1" customFormat="1" x14ac:dyDescent="0.45">
      <c r="A22" s="80">
        <v>1.7</v>
      </c>
      <c r="B22" s="74" t="s">
        <v>388</v>
      </c>
      <c r="C22" s="74" t="s">
        <v>382</v>
      </c>
      <c r="D22" s="74" t="s">
        <v>381</v>
      </c>
      <c r="E22" s="75">
        <v>5</v>
      </c>
      <c r="F22" s="76"/>
      <c r="G22" s="77"/>
      <c r="H22" s="78"/>
      <c r="I22" s="75"/>
      <c r="J22" s="75">
        <v>20</v>
      </c>
      <c r="K22" s="76">
        <f t="shared" si="0"/>
        <v>0.91339648173207033</v>
      </c>
      <c r="L22" s="77">
        <f t="shared" si="4"/>
        <v>45315.268606224628</v>
      </c>
      <c r="M22" s="18"/>
      <c r="N22" s="88">
        <v>10</v>
      </c>
      <c r="O22" s="95">
        <f>SUM($E$16:E22)</f>
        <v>51</v>
      </c>
      <c r="P22" s="96">
        <f t="shared" si="1"/>
        <v>9</v>
      </c>
      <c r="Q22" s="97">
        <f t="shared" si="3"/>
        <v>0.17647058823529413</v>
      </c>
    </row>
    <row r="23" spans="1:17" s="1" customFormat="1" x14ac:dyDescent="0.45">
      <c r="A23" s="80">
        <v>1.8</v>
      </c>
      <c r="B23" s="74" t="s">
        <v>388</v>
      </c>
      <c r="C23" s="74" t="s">
        <v>90</v>
      </c>
      <c r="D23" s="74" t="s">
        <v>301</v>
      </c>
      <c r="E23" s="75">
        <v>5</v>
      </c>
      <c r="F23" s="76"/>
      <c r="G23" s="77"/>
      <c r="H23" s="78"/>
      <c r="I23" s="75"/>
      <c r="J23" s="75">
        <v>21</v>
      </c>
      <c r="K23" s="76">
        <f t="shared" si="0"/>
        <v>0.95906630581867391</v>
      </c>
      <c r="L23" s="77">
        <f t="shared" si="4"/>
        <v>45316.227672530447</v>
      </c>
      <c r="M23" s="18"/>
      <c r="N23" s="88">
        <v>6</v>
      </c>
      <c r="O23" s="95">
        <f>SUM($E$16:E23)</f>
        <v>56</v>
      </c>
      <c r="P23" s="96">
        <f t="shared" si="1"/>
        <v>9</v>
      </c>
      <c r="Q23" s="97">
        <f t="shared" si="3"/>
        <v>0.16071428571428573</v>
      </c>
    </row>
    <row r="24" spans="1:17" s="1" customFormat="1" x14ac:dyDescent="0.45">
      <c r="A24" s="80">
        <v>1.9</v>
      </c>
      <c r="B24" s="74" t="s">
        <v>388</v>
      </c>
      <c r="C24" s="74" t="s">
        <v>259</v>
      </c>
      <c r="D24" s="74" t="s">
        <v>260</v>
      </c>
      <c r="E24" s="75">
        <v>9</v>
      </c>
      <c r="F24" s="76"/>
      <c r="G24" s="77"/>
      <c r="H24" s="78"/>
      <c r="I24" s="75"/>
      <c r="J24" s="75">
        <v>39</v>
      </c>
      <c r="K24" s="76">
        <f t="shared" si="0"/>
        <v>1.7811231393775373</v>
      </c>
      <c r="L24" s="77">
        <f t="shared" si="4"/>
        <v>45318.008795669826</v>
      </c>
      <c r="M24" s="18"/>
      <c r="N24" s="88">
        <v>22</v>
      </c>
      <c r="O24" s="95">
        <f>SUM($E$16:E24)</f>
        <v>65</v>
      </c>
      <c r="P24" s="96">
        <f t="shared" si="1"/>
        <v>9</v>
      </c>
      <c r="Q24" s="97">
        <f t="shared" si="3"/>
        <v>0.13846153846153847</v>
      </c>
    </row>
    <row r="25" spans="1:17" s="1" customFormat="1" x14ac:dyDescent="0.45">
      <c r="A25" s="81">
        <v>1.1000000000000001</v>
      </c>
      <c r="B25" s="74" t="s">
        <v>388</v>
      </c>
      <c r="C25" s="74" t="s">
        <v>351</v>
      </c>
      <c r="D25" s="74" t="s">
        <v>352</v>
      </c>
      <c r="E25" s="75">
        <v>4</v>
      </c>
      <c r="F25" s="76"/>
      <c r="G25" s="77"/>
      <c r="H25" s="78"/>
      <c r="I25" s="75"/>
      <c r="J25" s="75">
        <v>13</v>
      </c>
      <c r="K25" s="76">
        <f t="shared" si="0"/>
        <v>0.59370771312584569</v>
      </c>
      <c r="L25" s="77">
        <f t="shared" si="4"/>
        <v>45318.60250338295</v>
      </c>
      <c r="M25" s="18"/>
      <c r="N25" s="88">
        <v>7</v>
      </c>
      <c r="O25" s="95">
        <f>SUM($E$16:E25)</f>
        <v>69</v>
      </c>
      <c r="P25" s="96">
        <f t="shared" si="1"/>
        <v>9</v>
      </c>
      <c r="Q25" s="97">
        <f t="shared" si="3"/>
        <v>0.13043478260869565</v>
      </c>
    </row>
    <row r="26" spans="1:17" s="1" customFormat="1" x14ac:dyDescent="0.45">
      <c r="A26" s="81">
        <v>1.1100000000000001</v>
      </c>
      <c r="B26" s="74" t="s">
        <v>388</v>
      </c>
      <c r="C26" s="74" t="s">
        <v>387</v>
      </c>
      <c r="D26" s="74" t="s">
        <v>386</v>
      </c>
      <c r="E26" s="75">
        <v>4</v>
      </c>
      <c r="F26" s="76"/>
      <c r="G26" s="77"/>
      <c r="H26" s="78"/>
      <c r="I26" s="75"/>
      <c r="J26" s="75">
        <v>10</v>
      </c>
      <c r="K26" s="76">
        <f t="shared" si="0"/>
        <v>0.45669824086603517</v>
      </c>
      <c r="L26" s="77">
        <f t="shared" si="4"/>
        <v>45319.059201623815</v>
      </c>
      <c r="M26" s="18"/>
      <c r="N26" s="88">
        <v>6</v>
      </c>
      <c r="O26" s="95">
        <f>SUM($E$16:E26)</f>
        <v>73</v>
      </c>
      <c r="P26" s="96">
        <f t="shared" si="1"/>
        <v>9</v>
      </c>
      <c r="Q26" s="97">
        <f t="shared" si="3"/>
        <v>0.12328767123287671</v>
      </c>
    </row>
    <row r="27" spans="1:17" s="1" customFormat="1" x14ac:dyDescent="0.45">
      <c r="A27" s="82">
        <v>1.1200000000000001</v>
      </c>
      <c r="B27" s="74" t="s">
        <v>388</v>
      </c>
      <c r="C27" s="74" t="s">
        <v>383</v>
      </c>
      <c r="D27" s="74" t="s">
        <v>316</v>
      </c>
      <c r="E27" s="75">
        <v>4</v>
      </c>
      <c r="F27" s="76"/>
      <c r="G27" s="77"/>
      <c r="H27" s="78"/>
      <c r="I27" s="75"/>
      <c r="J27" s="75">
        <v>7</v>
      </c>
      <c r="K27" s="76">
        <f t="shared" si="0"/>
        <v>0.31968876860622464</v>
      </c>
      <c r="L27" s="77">
        <f t="shared" si="4"/>
        <v>45319.378890392421</v>
      </c>
      <c r="M27" s="18"/>
      <c r="N27" s="88">
        <v>4</v>
      </c>
      <c r="O27" s="95">
        <f>SUM($E$16:E27)</f>
        <v>77</v>
      </c>
      <c r="P27" s="96">
        <f t="shared" si="1"/>
        <v>9</v>
      </c>
      <c r="Q27" s="97">
        <f t="shared" si="3"/>
        <v>0.11688311688311688</v>
      </c>
    </row>
    <row r="28" spans="1:17" s="1" customFormat="1" x14ac:dyDescent="0.45">
      <c r="A28" s="81">
        <v>1.1299999999999999</v>
      </c>
      <c r="B28" s="74" t="s">
        <v>388</v>
      </c>
      <c r="C28" s="74" t="s">
        <v>405</v>
      </c>
      <c r="D28" s="74" t="s">
        <v>406</v>
      </c>
      <c r="E28" s="75">
        <v>5</v>
      </c>
      <c r="F28" s="76"/>
      <c r="G28" s="77"/>
      <c r="H28" s="78"/>
      <c r="I28" s="75"/>
      <c r="J28" s="75">
        <v>25</v>
      </c>
      <c r="K28" s="76">
        <f t="shared" si="0"/>
        <v>1.141745602165088</v>
      </c>
      <c r="L28" s="77">
        <f t="shared" si="4"/>
        <v>45320.520635994588</v>
      </c>
      <c r="M28" s="18"/>
      <c r="N28" s="88">
        <v>7</v>
      </c>
      <c r="O28" s="95">
        <f>SUM($E$16:E28)</f>
        <v>82</v>
      </c>
      <c r="P28" s="96">
        <f t="shared" si="1"/>
        <v>9</v>
      </c>
      <c r="Q28" s="97">
        <f t="shared" si="3"/>
        <v>0.10975609756097561</v>
      </c>
    </row>
    <row r="29" spans="1:17" s="1" customFormat="1" ht="13.9" customHeight="1" x14ac:dyDescent="0.45">
      <c r="A29" s="82">
        <v>1.1399999999999999</v>
      </c>
      <c r="B29" s="74" t="s">
        <v>388</v>
      </c>
      <c r="C29" s="74" t="s">
        <v>385</v>
      </c>
      <c r="D29" s="74" t="s">
        <v>384</v>
      </c>
      <c r="E29" s="75">
        <v>8</v>
      </c>
      <c r="F29" s="76">
        <v>0.29642116182572614</v>
      </c>
      <c r="G29" s="77">
        <v>44762.311462655598</v>
      </c>
      <c r="H29" s="78" t="s">
        <v>375</v>
      </c>
      <c r="I29" s="75">
        <v>8</v>
      </c>
      <c r="J29" s="75">
        <v>28</v>
      </c>
      <c r="K29" s="76">
        <f t="shared" si="0"/>
        <v>1.2787550744248986</v>
      </c>
      <c r="L29" s="77">
        <f t="shared" si="4"/>
        <v>45321.799391069013</v>
      </c>
      <c r="M29" s="18"/>
      <c r="N29" s="88">
        <v>7</v>
      </c>
      <c r="O29" s="95">
        <f>SUM($E$16:E29)</f>
        <v>90</v>
      </c>
      <c r="P29" s="96">
        <f t="shared" si="1"/>
        <v>9</v>
      </c>
      <c r="Q29" s="97">
        <f t="shared" si="3"/>
        <v>0.1</v>
      </c>
    </row>
    <row r="30" spans="1:17" s="1" customFormat="1" x14ac:dyDescent="0.45">
      <c r="A30" s="81">
        <v>1.1499999999999999</v>
      </c>
      <c r="B30" s="74" t="s">
        <v>388</v>
      </c>
      <c r="C30" s="74" t="s">
        <v>268</v>
      </c>
      <c r="D30" s="74" t="s">
        <v>159</v>
      </c>
      <c r="E30" s="75">
        <v>4</v>
      </c>
      <c r="F30" s="76">
        <v>0.16467842323651452</v>
      </c>
      <c r="G30" s="77">
        <v>44762.476141078834</v>
      </c>
      <c r="H30" s="78" t="s">
        <v>375</v>
      </c>
      <c r="I30" s="75">
        <v>4</v>
      </c>
      <c r="J30" s="75">
        <v>11</v>
      </c>
      <c r="K30" s="76">
        <f t="shared" si="0"/>
        <v>0.50236806495263875</v>
      </c>
      <c r="L30" s="77">
        <f t="shared" si="4"/>
        <v>45322.301759133967</v>
      </c>
      <c r="M30" s="18"/>
      <c r="N30" s="88">
        <v>4</v>
      </c>
      <c r="O30" s="95">
        <f>SUM($E$16:E30)</f>
        <v>94</v>
      </c>
      <c r="P30" s="96">
        <f t="shared" si="1"/>
        <v>9</v>
      </c>
      <c r="Q30" s="97">
        <f t="shared" si="3"/>
        <v>9.5744680851063829E-2</v>
      </c>
    </row>
    <row r="31" spans="1:17" s="1" customFormat="1" x14ac:dyDescent="0.45">
      <c r="A31" s="82">
        <v>1.1599999999999999</v>
      </c>
      <c r="B31" s="74" t="s">
        <v>388</v>
      </c>
      <c r="C31" s="74" t="s">
        <v>33</v>
      </c>
      <c r="D31" s="74" t="s">
        <v>40</v>
      </c>
      <c r="E31" s="75">
        <v>9</v>
      </c>
      <c r="F31" s="76">
        <v>0.29642116182572614</v>
      </c>
      <c r="G31" s="77">
        <v>44762.772562240658</v>
      </c>
      <c r="H31" s="78" t="s">
        <v>375</v>
      </c>
      <c r="I31" s="75">
        <v>8</v>
      </c>
      <c r="J31" s="75">
        <v>30</v>
      </c>
      <c r="K31" s="76">
        <f t="shared" si="0"/>
        <v>1.3700947225981057</v>
      </c>
      <c r="L31" s="77">
        <f t="shared" si="4"/>
        <v>45323.671853856562</v>
      </c>
      <c r="M31" s="18"/>
      <c r="N31" s="88">
        <v>55</v>
      </c>
      <c r="O31" s="95">
        <f>SUM($E$16:E31)</f>
        <v>103</v>
      </c>
      <c r="P31" s="96">
        <f t="shared" si="1"/>
        <v>9</v>
      </c>
      <c r="Q31" s="97">
        <f t="shared" si="3"/>
        <v>8.7378640776699032E-2</v>
      </c>
    </row>
    <row r="32" spans="1:17" s="1" customFormat="1" x14ac:dyDescent="0.45">
      <c r="A32" s="81">
        <v>1.17</v>
      </c>
      <c r="B32" s="74" t="s">
        <v>388</v>
      </c>
      <c r="C32" s="74" t="s">
        <v>283</v>
      </c>
      <c r="D32" s="74" t="s">
        <v>372</v>
      </c>
      <c r="E32" s="75">
        <v>9</v>
      </c>
      <c r="F32" s="76">
        <v>0.13174273858921162</v>
      </c>
      <c r="G32" s="77">
        <v>44762.904304979245</v>
      </c>
      <c r="H32" s="78" t="s">
        <v>375</v>
      </c>
      <c r="I32" s="75">
        <v>2</v>
      </c>
      <c r="J32" s="75">
        <v>26</v>
      </c>
      <c r="K32" s="76">
        <f t="shared" si="0"/>
        <v>1.1874154262516914</v>
      </c>
      <c r="L32" s="77">
        <f t="shared" si="2"/>
        <v>45324.859269282817</v>
      </c>
      <c r="M32" s="18"/>
      <c r="N32" s="88">
        <v>16</v>
      </c>
      <c r="O32" s="95">
        <f>SUM($E$16:E32)</f>
        <v>112</v>
      </c>
      <c r="P32" s="96">
        <f t="shared" si="1"/>
        <v>9</v>
      </c>
      <c r="Q32" s="97">
        <f t="shared" si="3"/>
        <v>8.0357142857142863E-2</v>
      </c>
    </row>
    <row r="33" spans="1:17" s="1" customFormat="1" x14ac:dyDescent="0.45">
      <c r="A33" s="82">
        <v>1.18</v>
      </c>
      <c r="B33" s="74" t="s">
        <v>388</v>
      </c>
      <c r="C33" s="74" t="s">
        <v>403</v>
      </c>
      <c r="D33" s="74" t="s">
        <v>403</v>
      </c>
      <c r="E33" s="75">
        <v>4</v>
      </c>
      <c r="F33" s="76">
        <v>0.16467842323651452</v>
      </c>
      <c r="G33" s="77">
        <v>44763.068983402482</v>
      </c>
      <c r="H33" s="78" t="s">
        <v>375</v>
      </c>
      <c r="I33" s="75">
        <v>4</v>
      </c>
      <c r="J33" s="75">
        <v>20</v>
      </c>
      <c r="K33" s="76">
        <f t="shared" si="0"/>
        <v>0.91339648173207033</v>
      </c>
      <c r="L33" s="77">
        <f t="shared" si="2"/>
        <v>45325.772665764547</v>
      </c>
      <c r="M33" s="18"/>
      <c r="N33" s="88">
        <v>7</v>
      </c>
      <c r="O33" s="95">
        <f>SUM($E$16:E33)</f>
        <v>116</v>
      </c>
      <c r="P33" s="96">
        <f t="shared" si="1"/>
        <v>9</v>
      </c>
      <c r="Q33" s="97">
        <f t="shared" si="3"/>
        <v>7.7586206896551727E-2</v>
      </c>
    </row>
    <row r="34" spans="1:17" s="1" customFormat="1" x14ac:dyDescent="0.45">
      <c r="A34" s="6"/>
      <c r="B34" s="6" t="s">
        <v>388</v>
      </c>
      <c r="C34" s="6" t="s">
        <v>85</v>
      </c>
      <c r="D34" s="6" t="s">
        <v>195</v>
      </c>
      <c r="E34" s="22">
        <v>0</v>
      </c>
      <c r="F34" s="7">
        <v>0</v>
      </c>
      <c r="G34" s="9">
        <v>44763.4971473029</v>
      </c>
      <c r="H34" s="18" t="s">
        <v>375</v>
      </c>
      <c r="I34" s="22">
        <v>1</v>
      </c>
      <c r="J34" s="22">
        <v>30</v>
      </c>
      <c r="K34" s="7">
        <f t="shared" si="0"/>
        <v>1.3700947225981057</v>
      </c>
      <c r="L34" s="9">
        <f>L33+K34</f>
        <v>45327.142760487142</v>
      </c>
      <c r="M34" s="18"/>
      <c r="N34" s="89">
        <v>0</v>
      </c>
      <c r="O34" s="95">
        <f>SUM($E$16:E34)</f>
        <v>116</v>
      </c>
      <c r="P34" s="96">
        <f t="shared" si="1"/>
        <v>9</v>
      </c>
      <c r="Q34" s="97">
        <f t="shared" si="3"/>
        <v>7.7586206896551727E-2</v>
      </c>
    </row>
    <row r="35" spans="1:17" s="1" customFormat="1" x14ac:dyDescent="0.45">
      <c r="A35" s="83">
        <v>2.1</v>
      </c>
      <c r="B35" s="74" t="s">
        <v>41</v>
      </c>
      <c r="C35" s="74" t="s">
        <v>59</v>
      </c>
      <c r="D35" s="74" t="s">
        <v>67</v>
      </c>
      <c r="E35" s="75">
        <v>11</v>
      </c>
      <c r="F35" s="76">
        <v>0.36229253112033194</v>
      </c>
      <c r="G35" s="77">
        <v>44763.859439834021</v>
      </c>
      <c r="H35" s="78" t="s">
        <v>375</v>
      </c>
      <c r="I35" s="75">
        <v>4</v>
      </c>
      <c r="J35" s="75">
        <v>42</v>
      </c>
      <c r="K35" s="76">
        <f t="shared" si="0"/>
        <v>1.9181326116373478</v>
      </c>
      <c r="L35" s="77">
        <f t="shared" ref="L35:L72" si="5">L34+K35</f>
        <v>45329.06089309878</v>
      </c>
      <c r="M35" s="18"/>
      <c r="N35" s="88">
        <v>51</v>
      </c>
      <c r="O35" s="95">
        <f>SUM($E$16:E35)</f>
        <v>127</v>
      </c>
      <c r="P35" s="96">
        <f t="shared" si="1"/>
        <v>9</v>
      </c>
      <c r="Q35" s="97">
        <f t="shared" si="3"/>
        <v>7.0866141732283464E-2</v>
      </c>
    </row>
    <row r="36" spans="1:17" s="1" customFormat="1" x14ac:dyDescent="0.45">
      <c r="A36" s="83">
        <v>2.2000000000000002</v>
      </c>
      <c r="B36" s="74" t="s">
        <v>41</v>
      </c>
      <c r="C36" s="74" t="s">
        <v>44</v>
      </c>
      <c r="D36" s="74" t="s">
        <v>51</v>
      </c>
      <c r="E36" s="75">
        <v>5</v>
      </c>
      <c r="F36" s="76">
        <v>0.16467842323651452</v>
      </c>
      <c r="G36" s="77">
        <v>44764.024118257257</v>
      </c>
      <c r="H36" s="78" t="s">
        <v>375</v>
      </c>
      <c r="I36" s="75">
        <v>2</v>
      </c>
      <c r="J36" s="75">
        <v>16</v>
      </c>
      <c r="K36" s="76">
        <f t="shared" si="0"/>
        <v>0.73071718538565633</v>
      </c>
      <c r="L36" s="77">
        <f t="shared" si="5"/>
        <v>45329.791610284163</v>
      </c>
      <c r="M36" s="18"/>
      <c r="N36" s="88">
        <v>12</v>
      </c>
      <c r="O36" s="95">
        <f>SUM($E$16:E36)</f>
        <v>132</v>
      </c>
      <c r="P36" s="96">
        <f t="shared" si="1"/>
        <v>9</v>
      </c>
      <c r="Q36" s="97">
        <f t="shared" si="3"/>
        <v>6.8181818181818177E-2</v>
      </c>
    </row>
    <row r="37" spans="1:17" s="1" customFormat="1" x14ac:dyDescent="0.45">
      <c r="A37" s="83">
        <v>2.2999999999999998</v>
      </c>
      <c r="B37" s="74" t="s">
        <v>41</v>
      </c>
      <c r="C37" s="74" t="s">
        <v>48</v>
      </c>
      <c r="D37" s="74" t="s">
        <v>55</v>
      </c>
      <c r="E37" s="75">
        <v>6</v>
      </c>
      <c r="F37" s="76">
        <v>0.19761410788381742</v>
      </c>
      <c r="G37" s="77">
        <v>44764.221732365142</v>
      </c>
      <c r="H37" s="78" t="s">
        <v>375</v>
      </c>
      <c r="I37" s="75">
        <v>3</v>
      </c>
      <c r="J37" s="75">
        <v>22</v>
      </c>
      <c r="K37" s="76">
        <f t="shared" si="0"/>
        <v>1.0047361299052775</v>
      </c>
      <c r="L37" s="77">
        <f t="shared" si="5"/>
        <v>45330.79634641407</v>
      </c>
      <c r="M37" s="18"/>
      <c r="N37" s="88">
        <v>16</v>
      </c>
      <c r="O37" s="95">
        <f>SUM($E$16:E37)</f>
        <v>138</v>
      </c>
      <c r="P37" s="96">
        <f t="shared" si="1"/>
        <v>9</v>
      </c>
      <c r="Q37" s="97">
        <f t="shared" si="3"/>
        <v>6.5217391304347824E-2</v>
      </c>
    </row>
    <row r="38" spans="1:17" s="1" customFormat="1" x14ac:dyDescent="0.45">
      <c r="A38" s="83">
        <v>2.4</v>
      </c>
      <c r="B38" s="74" t="s">
        <v>41</v>
      </c>
      <c r="C38" s="74" t="s">
        <v>45</v>
      </c>
      <c r="D38" s="74" t="s">
        <v>52</v>
      </c>
      <c r="E38" s="75">
        <v>6</v>
      </c>
      <c r="F38" s="76">
        <v>0.19761410788381742</v>
      </c>
      <c r="G38" s="77">
        <v>44764.419346473027</v>
      </c>
      <c r="H38" s="78" t="s">
        <v>375</v>
      </c>
      <c r="I38" s="75">
        <v>3</v>
      </c>
      <c r="J38" s="75">
        <v>57</v>
      </c>
      <c r="K38" s="76">
        <f t="shared" si="0"/>
        <v>2.6031799729364002</v>
      </c>
      <c r="L38" s="77">
        <f t="shared" si="5"/>
        <v>45333.399526387009</v>
      </c>
      <c r="M38" s="18"/>
      <c r="N38" s="88">
        <v>30</v>
      </c>
      <c r="O38" s="95">
        <f>SUM($E$16:E38)</f>
        <v>144</v>
      </c>
      <c r="P38" s="96">
        <f t="shared" si="1"/>
        <v>9</v>
      </c>
      <c r="Q38" s="97">
        <f t="shared" si="3"/>
        <v>6.25E-2</v>
      </c>
    </row>
    <row r="39" spans="1:17" s="1" customFormat="1" x14ac:dyDescent="0.45">
      <c r="A39" s="83">
        <v>2.5</v>
      </c>
      <c r="B39" s="74" t="s">
        <v>41</v>
      </c>
      <c r="C39" s="74" t="s">
        <v>47</v>
      </c>
      <c r="D39" s="74" t="s">
        <v>54</v>
      </c>
      <c r="E39" s="75">
        <v>6</v>
      </c>
      <c r="F39" s="76">
        <v>0.19761410788381742</v>
      </c>
      <c r="G39" s="77">
        <v>44764.616960580912</v>
      </c>
      <c r="H39" s="78" t="s">
        <v>375</v>
      </c>
      <c r="I39" s="75">
        <v>4</v>
      </c>
      <c r="J39" s="75">
        <v>29</v>
      </c>
      <c r="K39" s="76">
        <f t="shared" si="0"/>
        <v>1.3244248985115021</v>
      </c>
      <c r="L39" s="77">
        <f t="shared" si="5"/>
        <v>45334.723951285523</v>
      </c>
      <c r="M39" s="18"/>
      <c r="N39" s="88">
        <v>16</v>
      </c>
      <c r="O39" s="95">
        <f>SUM($E$16:E39)</f>
        <v>150</v>
      </c>
      <c r="P39" s="96">
        <f t="shared" si="1"/>
        <v>9</v>
      </c>
      <c r="Q39" s="97">
        <f t="shared" si="3"/>
        <v>0.06</v>
      </c>
    </row>
    <row r="40" spans="1:17" s="1" customFormat="1" x14ac:dyDescent="0.45">
      <c r="A40" s="83">
        <v>2.6</v>
      </c>
      <c r="B40" s="74" t="s">
        <v>41</v>
      </c>
      <c r="C40" s="74" t="s">
        <v>106</v>
      </c>
      <c r="D40" s="74" t="s">
        <v>91</v>
      </c>
      <c r="E40" s="75">
        <v>3</v>
      </c>
      <c r="F40" s="76">
        <v>9.880705394190871E-2</v>
      </c>
      <c r="G40" s="77">
        <v>44764.715767634851</v>
      </c>
      <c r="H40" s="78" t="s">
        <v>375</v>
      </c>
      <c r="I40" s="75">
        <v>2</v>
      </c>
      <c r="J40" s="75">
        <v>30</v>
      </c>
      <c r="K40" s="76">
        <f t="shared" si="0"/>
        <v>1.3700947225981057</v>
      </c>
      <c r="L40" s="77">
        <f t="shared" si="5"/>
        <v>45336.094046008118</v>
      </c>
      <c r="M40" s="18"/>
      <c r="N40" s="88">
        <v>7</v>
      </c>
      <c r="O40" s="95">
        <f>SUM($E$16:E40)</f>
        <v>153</v>
      </c>
      <c r="P40" s="96">
        <f t="shared" si="1"/>
        <v>9</v>
      </c>
      <c r="Q40" s="97">
        <f t="shared" si="3"/>
        <v>5.8823529411764705E-2</v>
      </c>
    </row>
    <row r="41" spans="1:17" s="1" customFormat="1" x14ac:dyDescent="0.45">
      <c r="A41" s="83">
        <v>2.7</v>
      </c>
      <c r="B41" s="74" t="s">
        <v>41</v>
      </c>
      <c r="C41" s="74" t="s">
        <v>49</v>
      </c>
      <c r="D41" s="74" t="s">
        <v>56</v>
      </c>
      <c r="E41" s="75">
        <v>6</v>
      </c>
      <c r="F41" s="76">
        <v>0.19761410788381742</v>
      </c>
      <c r="G41" s="77">
        <v>44764.913381742736</v>
      </c>
      <c r="H41" s="78" t="s">
        <v>375</v>
      </c>
      <c r="I41" s="75">
        <v>3</v>
      </c>
      <c r="J41" s="75">
        <v>20</v>
      </c>
      <c r="K41" s="76">
        <f t="shared" si="0"/>
        <v>0.91339648173207033</v>
      </c>
      <c r="L41" s="77">
        <f t="shared" si="5"/>
        <v>45337.007442489848</v>
      </c>
      <c r="M41" s="18"/>
      <c r="N41" s="88">
        <v>16</v>
      </c>
      <c r="O41" s="95">
        <f>SUM($E$16:E41)</f>
        <v>159</v>
      </c>
      <c r="P41" s="96">
        <f t="shared" si="1"/>
        <v>9</v>
      </c>
      <c r="Q41" s="97">
        <f t="shared" si="3"/>
        <v>5.6603773584905662E-2</v>
      </c>
    </row>
    <row r="42" spans="1:17" s="1" customFormat="1" x14ac:dyDescent="0.45">
      <c r="A42" s="83">
        <v>2.8</v>
      </c>
      <c r="B42" s="74" t="s">
        <v>41</v>
      </c>
      <c r="C42" s="74" t="s">
        <v>107</v>
      </c>
      <c r="D42" s="74" t="s">
        <v>108</v>
      </c>
      <c r="E42" s="75">
        <v>4</v>
      </c>
      <c r="F42" s="76">
        <v>0.13174273858921162</v>
      </c>
      <c r="G42" s="77">
        <v>44765.045124481323</v>
      </c>
      <c r="H42" s="78" t="s">
        <v>375</v>
      </c>
      <c r="I42" s="75">
        <v>3</v>
      </c>
      <c r="J42" s="75">
        <v>22</v>
      </c>
      <c r="K42" s="76">
        <f t="shared" si="0"/>
        <v>1.0047361299052775</v>
      </c>
      <c r="L42" s="77">
        <f t="shared" si="5"/>
        <v>45338.012178619756</v>
      </c>
      <c r="M42" s="18"/>
      <c r="N42" s="88">
        <v>8</v>
      </c>
      <c r="O42" s="95">
        <f>SUM($E$16:E42)</f>
        <v>163</v>
      </c>
      <c r="P42" s="96">
        <f t="shared" si="1"/>
        <v>9</v>
      </c>
      <c r="Q42" s="97">
        <f t="shared" si="3"/>
        <v>5.5214723926380369E-2</v>
      </c>
    </row>
    <row r="43" spans="1:17" s="1" customFormat="1" x14ac:dyDescent="0.45">
      <c r="A43" s="83">
        <v>2.9</v>
      </c>
      <c r="B43" s="74" t="s">
        <v>41</v>
      </c>
      <c r="C43" s="74" t="s">
        <v>92</v>
      </c>
      <c r="D43" s="74" t="s">
        <v>93</v>
      </c>
      <c r="E43" s="75">
        <v>7</v>
      </c>
      <c r="F43" s="76">
        <v>0.23054979253112035</v>
      </c>
      <c r="G43" s="77">
        <v>44765.275674273857</v>
      </c>
      <c r="H43" s="78" t="s">
        <v>375</v>
      </c>
      <c r="I43" s="75">
        <v>5</v>
      </c>
      <c r="J43" s="75">
        <v>20</v>
      </c>
      <c r="K43" s="76">
        <f t="shared" si="0"/>
        <v>0.91339648173207033</v>
      </c>
      <c r="L43" s="77">
        <f t="shared" si="5"/>
        <v>45338.925575101486</v>
      </c>
      <c r="M43" s="18"/>
      <c r="N43" s="88">
        <v>23</v>
      </c>
      <c r="O43" s="95">
        <f>SUM($E$16:E43)</f>
        <v>170</v>
      </c>
      <c r="P43" s="96">
        <f t="shared" si="1"/>
        <v>9</v>
      </c>
      <c r="Q43" s="97">
        <f t="shared" si="3"/>
        <v>5.2941176470588235E-2</v>
      </c>
    </row>
    <row r="44" spans="1:17" s="1" customFormat="1" x14ac:dyDescent="0.45">
      <c r="A44" s="81">
        <v>2.1</v>
      </c>
      <c r="B44" s="74" t="s">
        <v>41</v>
      </c>
      <c r="C44" s="74" t="s">
        <v>389</v>
      </c>
      <c r="D44" s="74" t="s">
        <v>389</v>
      </c>
      <c r="E44" s="75">
        <v>8</v>
      </c>
      <c r="F44" s="76">
        <v>0.19761410788381742</v>
      </c>
      <c r="G44" s="77">
        <v>44765.473288381741</v>
      </c>
      <c r="H44" s="78" t="s">
        <v>375</v>
      </c>
      <c r="I44" s="75">
        <v>4</v>
      </c>
      <c r="J44" s="75">
        <v>43</v>
      </c>
      <c r="K44" s="76">
        <f t="shared" si="0"/>
        <v>1.9638024357239514</v>
      </c>
      <c r="L44" s="77">
        <f t="shared" si="5"/>
        <v>45340.889377537213</v>
      </c>
      <c r="M44" s="18"/>
      <c r="N44" s="88">
        <v>30</v>
      </c>
      <c r="O44" s="95">
        <f>SUM($E$16:E44)</f>
        <v>178</v>
      </c>
      <c r="P44" s="96">
        <f t="shared" si="1"/>
        <v>9</v>
      </c>
      <c r="Q44" s="97">
        <f t="shared" si="3"/>
        <v>5.0561797752808987E-2</v>
      </c>
    </row>
    <row r="45" spans="1:17" s="1" customFormat="1" x14ac:dyDescent="0.45">
      <c r="A45" s="81">
        <v>2.11</v>
      </c>
      <c r="B45" s="74" t="s">
        <v>41</v>
      </c>
      <c r="C45" s="74" t="s">
        <v>46</v>
      </c>
      <c r="D45" s="74" t="s">
        <v>53</v>
      </c>
      <c r="E45" s="75">
        <v>7</v>
      </c>
      <c r="F45" s="76">
        <v>0.23054979253112035</v>
      </c>
      <c r="G45" s="77">
        <v>44765.703838174275</v>
      </c>
      <c r="H45" s="78" t="s">
        <v>375</v>
      </c>
      <c r="I45" s="75">
        <v>3</v>
      </c>
      <c r="J45" s="75">
        <v>43</v>
      </c>
      <c r="K45" s="76">
        <f t="shared" si="0"/>
        <v>1.9638024357239514</v>
      </c>
      <c r="L45" s="77">
        <f t="shared" si="5"/>
        <v>45342.853179972939</v>
      </c>
      <c r="M45" s="18"/>
      <c r="N45" s="88">
        <v>20</v>
      </c>
      <c r="O45" s="95">
        <f>SUM($E$16:E45)</f>
        <v>185</v>
      </c>
      <c r="P45" s="96">
        <f t="shared" si="1"/>
        <v>9</v>
      </c>
      <c r="Q45" s="97">
        <f t="shared" si="3"/>
        <v>4.8648648648648651E-2</v>
      </c>
    </row>
    <row r="46" spans="1:17" s="1" customFormat="1" x14ac:dyDescent="0.45">
      <c r="A46" s="81">
        <v>2.12</v>
      </c>
      <c r="B46" s="74" t="s">
        <v>41</v>
      </c>
      <c r="C46" s="74" t="s">
        <v>394</v>
      </c>
      <c r="D46" s="74" t="s">
        <v>390</v>
      </c>
      <c r="E46" s="75">
        <v>5</v>
      </c>
      <c r="F46" s="76">
        <v>0.26348547717842324</v>
      </c>
      <c r="G46" s="77">
        <v>44765.96732365145</v>
      </c>
      <c r="H46" s="78" t="s">
        <v>375</v>
      </c>
      <c r="I46" s="75">
        <v>5</v>
      </c>
      <c r="J46" s="75">
        <v>20</v>
      </c>
      <c r="K46" s="76">
        <f t="shared" si="0"/>
        <v>0.91339648173207033</v>
      </c>
      <c r="L46" s="77">
        <f t="shared" si="5"/>
        <v>45343.766576454669</v>
      </c>
      <c r="M46" s="18"/>
      <c r="N46" s="88">
        <v>11</v>
      </c>
      <c r="O46" s="95">
        <f>SUM($E$16:E46)</f>
        <v>190</v>
      </c>
      <c r="P46" s="96">
        <f t="shared" ref="P46:P72" si="6">SUMIFS(DOLPgCnt,ActFDate,"&gt;1")</f>
        <v>9</v>
      </c>
      <c r="Q46" s="97">
        <f t="shared" si="3"/>
        <v>4.736842105263158E-2</v>
      </c>
    </row>
    <row r="47" spans="1:17" s="1" customFormat="1" x14ac:dyDescent="0.45">
      <c r="A47" s="81">
        <v>2.13</v>
      </c>
      <c r="B47" s="74" t="s">
        <v>41</v>
      </c>
      <c r="C47" s="74" t="s">
        <v>60</v>
      </c>
      <c r="D47" s="74" t="s">
        <v>391</v>
      </c>
      <c r="E47" s="75">
        <v>8</v>
      </c>
      <c r="F47" s="76">
        <v>6.5871369294605811E-2</v>
      </c>
      <c r="G47" s="77">
        <v>44766.033195020747</v>
      </c>
      <c r="H47" s="78" t="s">
        <v>375</v>
      </c>
      <c r="I47" s="75">
        <v>1</v>
      </c>
      <c r="J47" s="75">
        <v>45</v>
      </c>
      <c r="K47" s="76">
        <f t="shared" si="0"/>
        <v>2.0551420838971586</v>
      </c>
      <c r="L47" s="77">
        <f t="shared" si="5"/>
        <v>45345.821718538566</v>
      </c>
      <c r="M47" s="18"/>
      <c r="N47" s="88">
        <v>20</v>
      </c>
      <c r="O47" s="95">
        <f>SUM($E$16:E47)</f>
        <v>198</v>
      </c>
      <c r="P47" s="96">
        <f t="shared" si="6"/>
        <v>9</v>
      </c>
      <c r="Q47" s="97">
        <f t="shared" si="3"/>
        <v>4.5454545454545456E-2</v>
      </c>
    </row>
    <row r="48" spans="1:17" s="1" customFormat="1" x14ac:dyDescent="0.45">
      <c r="A48" s="81">
        <v>2.14</v>
      </c>
      <c r="B48" s="74" t="s">
        <v>41</v>
      </c>
      <c r="C48" s="74" t="s">
        <v>324</v>
      </c>
      <c r="D48" s="74" t="s">
        <v>325</v>
      </c>
      <c r="E48" s="75">
        <v>4</v>
      </c>
      <c r="F48" s="76">
        <v>0.13174273858921162</v>
      </c>
      <c r="G48" s="77">
        <v>44766.164937759335</v>
      </c>
      <c r="H48" s="78" t="s">
        <v>375</v>
      </c>
      <c r="I48" s="75">
        <v>2</v>
      </c>
      <c r="J48" s="75">
        <v>14</v>
      </c>
      <c r="K48" s="76">
        <f t="shared" si="0"/>
        <v>0.63937753721244928</v>
      </c>
      <c r="L48" s="77">
        <f t="shared" si="5"/>
        <v>45346.461096075778</v>
      </c>
      <c r="M48" s="18"/>
      <c r="N48" s="88">
        <v>13</v>
      </c>
      <c r="O48" s="95">
        <f>SUM($E$16:E48)</f>
        <v>202</v>
      </c>
      <c r="P48" s="96">
        <f t="shared" si="6"/>
        <v>9</v>
      </c>
      <c r="Q48" s="97">
        <f t="shared" si="3"/>
        <v>4.4554455445544552E-2</v>
      </c>
    </row>
    <row r="49" spans="1:17" s="1" customFormat="1" x14ac:dyDescent="0.45">
      <c r="A49" s="81">
        <v>2.16</v>
      </c>
      <c r="B49" s="74" t="s">
        <v>41</v>
      </c>
      <c r="C49" s="74" t="s">
        <v>50</v>
      </c>
      <c r="D49" s="74" t="s">
        <v>355</v>
      </c>
      <c r="E49" s="75">
        <v>5</v>
      </c>
      <c r="F49" s="76">
        <v>0.23054979253112035</v>
      </c>
      <c r="G49" s="77">
        <v>44766.494294605807</v>
      </c>
      <c r="H49" s="78" t="s">
        <v>375</v>
      </c>
      <c r="I49" s="75">
        <v>3</v>
      </c>
      <c r="J49" s="75">
        <v>23</v>
      </c>
      <c r="K49" s="76">
        <f t="shared" si="0"/>
        <v>1.0504059539918809</v>
      </c>
      <c r="L49" s="77">
        <f t="shared" si="5"/>
        <v>45347.511502029767</v>
      </c>
      <c r="M49" s="18"/>
      <c r="N49" s="88">
        <v>18</v>
      </c>
      <c r="O49" s="95">
        <f>SUM($E$16:E49)</f>
        <v>207</v>
      </c>
      <c r="P49" s="96">
        <f t="shared" si="6"/>
        <v>9</v>
      </c>
      <c r="Q49" s="97">
        <f t="shared" si="3"/>
        <v>4.3478260869565216E-2</v>
      </c>
    </row>
    <row r="50" spans="1:17" s="1" customFormat="1" x14ac:dyDescent="0.45">
      <c r="A50" s="81">
        <v>2.17</v>
      </c>
      <c r="B50" s="74" t="s">
        <v>41</v>
      </c>
      <c r="C50" s="74" t="s">
        <v>307</v>
      </c>
      <c r="D50" s="74" t="s">
        <v>307</v>
      </c>
      <c r="E50" s="75">
        <v>8</v>
      </c>
      <c r="F50" s="76">
        <v>0.16467842323651452</v>
      </c>
      <c r="G50" s="77">
        <v>44766.658973029043</v>
      </c>
      <c r="H50" s="78" t="s">
        <v>375</v>
      </c>
      <c r="I50" s="75">
        <v>3</v>
      </c>
      <c r="J50" s="75">
        <v>15</v>
      </c>
      <c r="K50" s="76">
        <f t="shared" si="0"/>
        <v>0.68504736129905286</v>
      </c>
      <c r="L50" s="77">
        <f t="shared" si="5"/>
        <v>45348.196549391068</v>
      </c>
      <c r="M50" s="18"/>
      <c r="N50" s="88">
        <v>21</v>
      </c>
      <c r="O50" s="95">
        <f>SUM($E$16:E50)</f>
        <v>215</v>
      </c>
      <c r="P50" s="96">
        <f t="shared" si="6"/>
        <v>9</v>
      </c>
      <c r="Q50" s="97">
        <f t="shared" si="3"/>
        <v>4.1860465116279069E-2</v>
      </c>
    </row>
    <row r="51" spans="1:17" s="1" customFormat="1" x14ac:dyDescent="0.45">
      <c r="A51" s="81">
        <v>2.1800000000000002</v>
      </c>
      <c r="B51" s="74" t="s">
        <v>41</v>
      </c>
      <c r="C51" s="74" t="s">
        <v>43</v>
      </c>
      <c r="D51" s="74" t="s">
        <v>42</v>
      </c>
      <c r="E51" s="75">
        <v>5</v>
      </c>
      <c r="F51" s="76">
        <v>0.16467842323651452</v>
      </c>
      <c r="G51" s="77">
        <v>44766.82365145228</v>
      </c>
      <c r="H51" s="78" t="s">
        <v>375</v>
      </c>
      <c r="I51" s="75">
        <v>3</v>
      </c>
      <c r="J51" s="75">
        <v>9</v>
      </c>
      <c r="K51" s="76">
        <f t="shared" si="0"/>
        <v>0.41102841677943164</v>
      </c>
      <c r="L51" s="77">
        <f t="shared" si="5"/>
        <v>45348.607577807845</v>
      </c>
      <c r="M51" s="18"/>
      <c r="N51" s="88">
        <v>12</v>
      </c>
      <c r="O51" s="95">
        <f>SUM($E$16:E51)</f>
        <v>220</v>
      </c>
      <c r="P51" s="96">
        <f t="shared" si="6"/>
        <v>9</v>
      </c>
      <c r="Q51" s="97">
        <f t="shared" si="3"/>
        <v>4.0909090909090909E-2</v>
      </c>
    </row>
    <row r="52" spans="1:17" s="1" customFormat="1" x14ac:dyDescent="0.45">
      <c r="A52" s="81">
        <v>2.2000000000000002</v>
      </c>
      <c r="B52" s="74" t="s">
        <v>41</v>
      </c>
      <c r="C52" s="74" t="s">
        <v>65</v>
      </c>
      <c r="D52" s="74" t="s">
        <v>66</v>
      </c>
      <c r="E52" s="75">
        <v>1</v>
      </c>
      <c r="F52" s="76">
        <v>3.2935684647302906E-2</v>
      </c>
      <c r="G52" s="77">
        <v>44767.054201244813</v>
      </c>
      <c r="H52" s="78" t="s">
        <v>375</v>
      </c>
      <c r="I52" s="75">
        <v>1</v>
      </c>
      <c r="J52" s="75">
        <v>8</v>
      </c>
      <c r="K52" s="76">
        <f t="shared" ref="K52:K72" si="7">(J52)/Weights_Total*(days_available-$F$15)*IF(MID($C52,11,10)="Additional",0.25,1)</f>
        <v>0.36535859269282817</v>
      </c>
      <c r="L52" s="77">
        <f t="shared" si="5"/>
        <v>45348.97293640054</v>
      </c>
      <c r="M52" s="18"/>
      <c r="N52" s="88">
        <v>3</v>
      </c>
      <c r="O52" s="95">
        <f>SUM($E$16:E52)</f>
        <v>221</v>
      </c>
      <c r="P52" s="96">
        <f t="shared" si="6"/>
        <v>9</v>
      </c>
      <c r="Q52" s="97">
        <f t="shared" si="3"/>
        <v>4.072398190045249E-2</v>
      </c>
    </row>
    <row r="53" spans="1:17" s="1" customFormat="1" x14ac:dyDescent="0.45">
      <c r="A53" s="81">
        <v>2.21</v>
      </c>
      <c r="B53" s="74" t="s">
        <v>41</v>
      </c>
      <c r="C53" s="74" t="s">
        <v>353</v>
      </c>
      <c r="D53" s="74" t="s">
        <v>354</v>
      </c>
      <c r="E53" s="75">
        <v>2</v>
      </c>
      <c r="F53" s="76">
        <v>6.5871369294605811E-2</v>
      </c>
      <c r="G53" s="77">
        <v>44767.120072614111</v>
      </c>
      <c r="H53" s="78" t="s">
        <v>375</v>
      </c>
      <c r="I53" s="75">
        <v>2</v>
      </c>
      <c r="J53" s="75">
        <v>6</v>
      </c>
      <c r="K53" s="76">
        <f t="shared" si="7"/>
        <v>0.27401894451962111</v>
      </c>
      <c r="L53" s="77">
        <f t="shared" si="5"/>
        <v>45349.246955345057</v>
      </c>
      <c r="M53" s="18"/>
      <c r="N53" s="88">
        <v>8</v>
      </c>
      <c r="O53" s="95">
        <f>SUM($E$16:E53)</f>
        <v>223</v>
      </c>
      <c r="P53" s="96">
        <f t="shared" si="6"/>
        <v>9</v>
      </c>
      <c r="Q53" s="97">
        <f t="shared" si="3"/>
        <v>4.0358744394618833E-2</v>
      </c>
    </row>
    <row r="54" spans="1:17" s="1" customFormat="1" x14ac:dyDescent="0.45">
      <c r="A54" s="81">
        <v>2.2200000000000002</v>
      </c>
      <c r="B54" s="74" t="s">
        <v>41</v>
      </c>
      <c r="C54" s="74" t="s">
        <v>94</v>
      </c>
      <c r="D54" s="74" t="s">
        <v>95</v>
      </c>
      <c r="E54" s="75">
        <v>3</v>
      </c>
      <c r="F54" s="76">
        <v>9.880705394190871E-2</v>
      </c>
      <c r="G54" s="77">
        <v>44767.218879668049</v>
      </c>
      <c r="H54" s="78" t="s">
        <v>375</v>
      </c>
      <c r="I54" s="75">
        <v>2</v>
      </c>
      <c r="J54" s="75">
        <v>6</v>
      </c>
      <c r="K54" s="76">
        <f t="shared" si="7"/>
        <v>0.27401894451962111</v>
      </c>
      <c r="L54" s="77">
        <f t="shared" si="5"/>
        <v>45349.520974289575</v>
      </c>
      <c r="M54" s="18"/>
      <c r="N54" s="88">
        <v>8</v>
      </c>
      <c r="O54" s="95">
        <f>SUM($E$16:E54)</f>
        <v>226</v>
      </c>
      <c r="P54" s="96">
        <f t="shared" si="6"/>
        <v>9</v>
      </c>
      <c r="Q54" s="97">
        <f t="shared" si="3"/>
        <v>3.9823008849557522E-2</v>
      </c>
    </row>
    <row r="55" spans="1:17" s="1" customFormat="1" x14ac:dyDescent="0.45">
      <c r="A55" s="81">
        <v>2.23</v>
      </c>
      <c r="B55" s="74" t="s">
        <v>41</v>
      </c>
      <c r="C55" s="74" t="s">
        <v>61</v>
      </c>
      <c r="D55" s="74" t="s">
        <v>62</v>
      </c>
      <c r="E55" s="75">
        <v>3</v>
      </c>
      <c r="F55" s="76">
        <v>9.880705394190871E-2</v>
      </c>
      <c r="G55" s="77">
        <v>44767.317686721988</v>
      </c>
      <c r="H55" s="78" t="s">
        <v>375</v>
      </c>
      <c r="I55" s="75">
        <v>2</v>
      </c>
      <c r="J55" s="75">
        <v>9</v>
      </c>
      <c r="K55" s="76">
        <f t="shared" si="7"/>
        <v>0.41102841677943164</v>
      </c>
      <c r="L55" s="77">
        <f t="shared" si="5"/>
        <v>45349.932002706351</v>
      </c>
      <c r="M55" s="18"/>
      <c r="N55" s="88">
        <v>8</v>
      </c>
      <c r="O55" s="95">
        <f>SUM($E$16:E55)</f>
        <v>229</v>
      </c>
      <c r="P55" s="96">
        <f t="shared" si="6"/>
        <v>9</v>
      </c>
      <c r="Q55" s="97">
        <f t="shared" si="3"/>
        <v>3.9301310043668124E-2</v>
      </c>
    </row>
    <row r="56" spans="1:17" s="1" customFormat="1" x14ac:dyDescent="0.45">
      <c r="A56" s="81">
        <v>2.2400000000000002</v>
      </c>
      <c r="B56" s="74" t="s">
        <v>41</v>
      </c>
      <c r="C56" s="74" t="s">
        <v>63</v>
      </c>
      <c r="D56" s="74" t="s">
        <v>64</v>
      </c>
      <c r="E56" s="75">
        <v>2</v>
      </c>
      <c r="F56" s="76">
        <v>6.5871369294605811E-2</v>
      </c>
      <c r="G56" s="77">
        <v>44767.383558091286</v>
      </c>
      <c r="H56" s="78" t="s">
        <v>375</v>
      </c>
      <c r="I56" s="75">
        <v>1</v>
      </c>
      <c r="J56" s="75">
        <v>5</v>
      </c>
      <c r="K56" s="76">
        <f t="shared" si="7"/>
        <v>0.22834912043301758</v>
      </c>
      <c r="L56" s="77">
        <f t="shared" si="5"/>
        <v>45350.160351826788</v>
      </c>
      <c r="M56" s="18"/>
      <c r="N56" s="88">
        <v>6</v>
      </c>
      <c r="O56" s="95">
        <f>SUM($E$16:E56)</f>
        <v>231</v>
      </c>
      <c r="P56" s="96">
        <f t="shared" si="6"/>
        <v>9</v>
      </c>
      <c r="Q56" s="97">
        <f t="shared" si="3"/>
        <v>3.896103896103896E-2</v>
      </c>
    </row>
    <row r="57" spans="1:17" s="1" customFormat="1" x14ac:dyDescent="0.45">
      <c r="A57" s="81">
        <v>2.25</v>
      </c>
      <c r="B57" s="74" t="s">
        <v>41</v>
      </c>
      <c r="C57" s="74" t="s">
        <v>83</v>
      </c>
      <c r="D57" s="74" t="s">
        <v>84</v>
      </c>
      <c r="E57" s="75">
        <v>3</v>
      </c>
      <c r="F57" s="76">
        <v>9.880705394190871E-2</v>
      </c>
      <c r="G57" s="77">
        <v>44767.482365145224</v>
      </c>
      <c r="H57" s="78" t="s">
        <v>375</v>
      </c>
      <c r="I57" s="75">
        <v>3</v>
      </c>
      <c r="J57" s="75">
        <v>12</v>
      </c>
      <c r="K57" s="76">
        <f t="shared" si="7"/>
        <v>0.54803788903924222</v>
      </c>
      <c r="L57" s="77">
        <f t="shared" si="5"/>
        <v>45350.70838971583</v>
      </c>
      <c r="M57" s="18"/>
      <c r="N57" s="88">
        <v>11</v>
      </c>
      <c r="O57" s="95">
        <f>SUM($E$16:E57)</f>
        <v>234</v>
      </c>
      <c r="P57" s="96">
        <f t="shared" si="6"/>
        <v>9</v>
      </c>
      <c r="Q57" s="97">
        <f t="shared" si="3"/>
        <v>3.8461538461538464E-2</v>
      </c>
    </row>
    <row r="58" spans="1:17" s="1" customFormat="1" x14ac:dyDescent="0.45">
      <c r="A58" s="6"/>
      <c r="B58" s="6" t="s">
        <v>41</v>
      </c>
      <c r="C58" s="6" t="s">
        <v>86</v>
      </c>
      <c r="D58" s="6" t="s">
        <v>195</v>
      </c>
      <c r="E58" s="22">
        <v>0</v>
      </c>
      <c r="F58" s="7">
        <v>0</v>
      </c>
      <c r="G58" s="9">
        <v>44767.482365145224</v>
      </c>
      <c r="H58" s="18" t="s">
        <v>375</v>
      </c>
      <c r="I58" s="22">
        <v>1</v>
      </c>
      <c r="J58" s="22">
        <v>30</v>
      </c>
      <c r="K58" s="7">
        <f t="shared" si="7"/>
        <v>1.3700947225981057</v>
      </c>
      <c r="L58" s="9">
        <f t="shared" si="5"/>
        <v>45352.078484438425</v>
      </c>
      <c r="M58" s="18"/>
      <c r="N58" s="89">
        <v>0</v>
      </c>
      <c r="O58" s="95">
        <f>SUM($E$16:E58)</f>
        <v>234</v>
      </c>
      <c r="P58" s="96">
        <f t="shared" si="6"/>
        <v>9</v>
      </c>
      <c r="Q58" s="97">
        <f t="shared" si="3"/>
        <v>3.8461538461538464E-2</v>
      </c>
    </row>
    <row r="59" spans="1:17" s="1" customFormat="1" x14ac:dyDescent="0.45">
      <c r="A59" s="83">
        <v>3.1</v>
      </c>
      <c r="B59" s="74" t="s">
        <v>392</v>
      </c>
      <c r="C59" s="74" t="s">
        <v>125</v>
      </c>
      <c r="D59" s="74" t="s">
        <v>57</v>
      </c>
      <c r="E59" s="75">
        <v>7</v>
      </c>
      <c r="F59" s="76">
        <v>9.880705394190871E-2</v>
      </c>
      <c r="G59" s="77">
        <v>44767.581172199163</v>
      </c>
      <c r="H59" s="78" t="s">
        <v>375</v>
      </c>
      <c r="I59" s="75">
        <v>2</v>
      </c>
      <c r="J59" s="75">
        <v>42</v>
      </c>
      <c r="K59" s="76">
        <f t="shared" si="7"/>
        <v>1.9181326116373478</v>
      </c>
      <c r="L59" s="77">
        <f t="shared" si="5"/>
        <v>45353.996617050063</v>
      </c>
      <c r="M59" s="18"/>
      <c r="N59" s="88">
        <v>30</v>
      </c>
      <c r="O59" s="95">
        <f>SUM($E$16:E59)</f>
        <v>241</v>
      </c>
      <c r="P59" s="96">
        <f t="shared" si="6"/>
        <v>9</v>
      </c>
      <c r="Q59" s="97">
        <f t="shared" si="3"/>
        <v>3.7344398340248962E-2</v>
      </c>
    </row>
    <row r="60" spans="1:17" s="1" customFormat="1" x14ac:dyDescent="0.45">
      <c r="A60" s="83">
        <v>3.2</v>
      </c>
      <c r="B60" s="74" t="s">
        <v>392</v>
      </c>
      <c r="C60" s="74" t="s">
        <v>305</v>
      </c>
      <c r="D60" s="74" t="s">
        <v>306</v>
      </c>
      <c r="E60" s="75">
        <v>2</v>
      </c>
      <c r="F60" s="76">
        <v>0.16467842323651452</v>
      </c>
      <c r="G60" s="77">
        <v>44767.745850622399</v>
      </c>
      <c r="H60" s="78" t="s">
        <v>375</v>
      </c>
      <c r="I60" s="75">
        <v>2</v>
      </c>
      <c r="J60" s="75">
        <v>26</v>
      </c>
      <c r="K60" s="76">
        <f t="shared" si="7"/>
        <v>1.1874154262516914</v>
      </c>
      <c r="L60" s="77">
        <f t="shared" si="5"/>
        <v>45355.184032476318</v>
      </c>
      <c r="M60" s="18"/>
      <c r="N60" s="88">
        <v>9</v>
      </c>
      <c r="O60" s="95">
        <f>SUM($E$16:E60)</f>
        <v>243</v>
      </c>
      <c r="P60" s="96">
        <f t="shared" si="6"/>
        <v>9</v>
      </c>
      <c r="Q60" s="97">
        <f t="shared" si="3"/>
        <v>3.7037037037037035E-2</v>
      </c>
    </row>
    <row r="61" spans="1:17" s="1" customFormat="1" x14ac:dyDescent="0.45">
      <c r="A61" s="83">
        <v>3.3</v>
      </c>
      <c r="B61" s="74" t="s">
        <v>392</v>
      </c>
      <c r="C61" s="74" t="s">
        <v>126</v>
      </c>
      <c r="D61" s="74" t="s">
        <v>362</v>
      </c>
      <c r="E61" s="75">
        <v>8</v>
      </c>
      <c r="F61" s="76">
        <v>6.5871369294605811E-2</v>
      </c>
      <c r="G61" s="77">
        <v>44767.811721991697</v>
      </c>
      <c r="H61" s="78" t="s">
        <v>375</v>
      </c>
      <c r="I61" s="75">
        <v>2</v>
      </c>
      <c r="J61" s="75">
        <v>26</v>
      </c>
      <c r="K61" s="76">
        <f t="shared" si="7"/>
        <v>1.1874154262516914</v>
      </c>
      <c r="L61" s="77">
        <f t="shared" si="5"/>
        <v>45356.371447902573</v>
      </c>
      <c r="M61" s="18"/>
      <c r="N61" s="88">
        <v>28</v>
      </c>
      <c r="O61" s="95">
        <f>SUM($E$16:E61)</f>
        <v>251</v>
      </c>
      <c r="P61" s="96">
        <f t="shared" si="6"/>
        <v>9</v>
      </c>
      <c r="Q61" s="97">
        <f t="shared" si="3"/>
        <v>3.5856573705179286E-2</v>
      </c>
    </row>
    <row r="62" spans="1:17" s="1" customFormat="1" x14ac:dyDescent="0.45">
      <c r="A62" s="83">
        <v>3.4</v>
      </c>
      <c r="B62" s="74" t="s">
        <v>392</v>
      </c>
      <c r="C62" s="74" t="s">
        <v>127</v>
      </c>
      <c r="D62" s="74" t="s">
        <v>123</v>
      </c>
      <c r="E62" s="75">
        <v>4</v>
      </c>
      <c r="F62" s="76">
        <v>0.36229253112033194</v>
      </c>
      <c r="G62" s="77">
        <v>44768.174014522818</v>
      </c>
      <c r="H62" s="78" t="s">
        <v>375</v>
      </c>
      <c r="I62" s="75">
        <v>6</v>
      </c>
      <c r="J62" s="75">
        <v>28</v>
      </c>
      <c r="K62" s="76">
        <f t="shared" si="7"/>
        <v>1.2787550744248986</v>
      </c>
      <c r="L62" s="77">
        <f t="shared" si="5"/>
        <v>45357.650202976998</v>
      </c>
      <c r="M62" s="18"/>
      <c r="N62" s="88">
        <v>14</v>
      </c>
      <c r="O62" s="95">
        <f>SUM($E$16:E62)</f>
        <v>255</v>
      </c>
      <c r="P62" s="96">
        <f t="shared" si="6"/>
        <v>9</v>
      </c>
      <c r="Q62" s="97">
        <f t="shared" si="3"/>
        <v>3.5294117647058823E-2</v>
      </c>
    </row>
    <row r="63" spans="1:17" s="1" customFormat="1" x14ac:dyDescent="0.45">
      <c r="A63" s="83">
        <v>3.5</v>
      </c>
      <c r="B63" s="74" t="s">
        <v>392</v>
      </c>
      <c r="C63" s="74" t="s">
        <v>128</v>
      </c>
      <c r="D63" s="74" t="s">
        <v>58</v>
      </c>
      <c r="E63" s="75">
        <v>3</v>
      </c>
      <c r="F63" s="76">
        <v>0.13174273858921162</v>
      </c>
      <c r="G63" s="77">
        <v>44768.305757261405</v>
      </c>
      <c r="H63" s="78" t="s">
        <v>375</v>
      </c>
      <c r="I63" s="75">
        <v>3</v>
      </c>
      <c r="J63" s="75">
        <v>11</v>
      </c>
      <c r="K63" s="76">
        <f t="shared" si="7"/>
        <v>0.50236806495263875</v>
      </c>
      <c r="L63" s="77">
        <f t="shared" si="5"/>
        <v>45358.152571041952</v>
      </c>
      <c r="M63" s="18"/>
      <c r="N63" s="88">
        <v>7</v>
      </c>
      <c r="O63" s="95">
        <f>SUM($E$16:E63)</f>
        <v>258</v>
      </c>
      <c r="P63" s="96">
        <f t="shared" si="6"/>
        <v>9</v>
      </c>
      <c r="Q63" s="97">
        <f t="shared" si="3"/>
        <v>3.4883720930232558E-2</v>
      </c>
    </row>
    <row r="64" spans="1:17" s="1" customFormat="1" x14ac:dyDescent="0.45">
      <c r="A64" s="83">
        <v>3.6</v>
      </c>
      <c r="B64" s="74" t="s">
        <v>392</v>
      </c>
      <c r="C64" s="74" t="s">
        <v>129</v>
      </c>
      <c r="D64" s="74" t="s">
        <v>124</v>
      </c>
      <c r="E64" s="75">
        <v>10</v>
      </c>
      <c r="F64" s="76">
        <v>3.2935684647302906E-2</v>
      </c>
      <c r="G64" s="77">
        <v>44768.338692946054</v>
      </c>
      <c r="H64" s="78" t="s">
        <v>375</v>
      </c>
      <c r="I64" s="75">
        <v>1</v>
      </c>
      <c r="J64" s="75">
        <v>46</v>
      </c>
      <c r="K64" s="76">
        <f t="shared" si="7"/>
        <v>2.1008119079837617</v>
      </c>
      <c r="L64" s="77">
        <f t="shared" si="5"/>
        <v>45360.253382949937</v>
      </c>
      <c r="M64" s="18"/>
      <c r="N64" s="88">
        <v>40</v>
      </c>
      <c r="O64" s="95">
        <f>SUM($E$16:E64)</f>
        <v>268</v>
      </c>
      <c r="P64" s="96">
        <f t="shared" si="6"/>
        <v>9</v>
      </c>
      <c r="Q64" s="97">
        <f t="shared" si="3"/>
        <v>3.3582089552238806E-2</v>
      </c>
    </row>
    <row r="65" spans="1:17" s="1" customFormat="1" x14ac:dyDescent="0.45">
      <c r="A65" s="83">
        <v>3.7</v>
      </c>
      <c r="B65" s="74" t="s">
        <v>392</v>
      </c>
      <c r="C65" s="74" t="s">
        <v>308</v>
      </c>
      <c r="D65" s="74" t="s">
        <v>309</v>
      </c>
      <c r="E65" s="75">
        <v>1</v>
      </c>
      <c r="F65" s="76">
        <v>0.32935684647302904</v>
      </c>
      <c r="G65" s="77">
        <v>44768.668049792526</v>
      </c>
      <c r="H65" s="78" t="s">
        <v>375</v>
      </c>
      <c r="I65" s="75">
        <v>6</v>
      </c>
      <c r="J65" s="75">
        <v>15</v>
      </c>
      <c r="K65" s="76">
        <f t="shared" si="7"/>
        <v>0.68504736129905286</v>
      </c>
      <c r="L65" s="77">
        <f t="shared" si="5"/>
        <v>45360.938430311238</v>
      </c>
      <c r="M65" s="18"/>
      <c r="N65" s="88">
        <v>6</v>
      </c>
      <c r="O65" s="95">
        <f>SUM($E$16:E65)</f>
        <v>269</v>
      </c>
      <c r="P65" s="96">
        <f t="shared" si="6"/>
        <v>9</v>
      </c>
      <c r="Q65" s="97">
        <f t="shared" si="3"/>
        <v>3.3457249070631967E-2</v>
      </c>
    </row>
    <row r="66" spans="1:17" s="1" customFormat="1" x14ac:dyDescent="0.45">
      <c r="A66" s="83">
        <v>3.8</v>
      </c>
      <c r="B66" s="74" t="s">
        <v>392</v>
      </c>
      <c r="C66" s="74" t="s">
        <v>130</v>
      </c>
      <c r="D66" s="74" t="s">
        <v>131</v>
      </c>
      <c r="E66" s="75">
        <v>2</v>
      </c>
      <c r="F66" s="76">
        <v>0.29642116182572614</v>
      </c>
      <c r="G66" s="77">
        <v>44768.96447095435</v>
      </c>
      <c r="H66" s="78" t="s">
        <v>375</v>
      </c>
      <c r="I66" s="75">
        <v>6</v>
      </c>
      <c r="J66" s="75">
        <v>5</v>
      </c>
      <c r="K66" s="76">
        <f t="shared" si="7"/>
        <v>0.22834912043301758</v>
      </c>
      <c r="L66" s="77">
        <f t="shared" si="5"/>
        <v>45361.166779431675</v>
      </c>
      <c r="M66" s="18"/>
      <c r="N66" s="88">
        <v>2</v>
      </c>
      <c r="O66" s="95">
        <f>SUM($E$16:E66)</f>
        <v>271</v>
      </c>
      <c r="P66" s="96">
        <f t="shared" si="6"/>
        <v>9</v>
      </c>
      <c r="Q66" s="97">
        <f t="shared" si="3"/>
        <v>3.3210332103321034E-2</v>
      </c>
    </row>
    <row r="67" spans="1:17" s="1" customFormat="1" x14ac:dyDescent="0.45">
      <c r="A67" s="83">
        <v>3.9</v>
      </c>
      <c r="B67" s="74" t="s">
        <v>392</v>
      </c>
      <c r="C67" s="74" t="s">
        <v>132</v>
      </c>
      <c r="D67" s="74" t="s">
        <v>133</v>
      </c>
      <c r="E67" s="75">
        <v>8</v>
      </c>
      <c r="F67" s="76">
        <v>9.880705394190871E-2</v>
      </c>
      <c r="G67" s="77">
        <v>44769.063278008289</v>
      </c>
      <c r="H67" s="78" t="s">
        <v>375</v>
      </c>
      <c r="I67" s="75">
        <v>3</v>
      </c>
      <c r="J67" s="75">
        <v>19</v>
      </c>
      <c r="K67" s="76">
        <f t="shared" si="7"/>
        <v>0.86772665764546686</v>
      </c>
      <c r="L67" s="77">
        <f t="shared" si="5"/>
        <v>45362.034506089323</v>
      </c>
      <c r="M67" s="18"/>
      <c r="N67" s="88">
        <v>11</v>
      </c>
      <c r="O67" s="95">
        <f>SUM($E$16:E67)</f>
        <v>279</v>
      </c>
      <c r="P67" s="96">
        <f t="shared" si="6"/>
        <v>9</v>
      </c>
      <c r="Q67" s="97">
        <f t="shared" si="3"/>
        <v>3.2258064516129031E-2</v>
      </c>
    </row>
    <row r="68" spans="1:17" s="1" customFormat="1" x14ac:dyDescent="0.45">
      <c r="A68" s="81">
        <v>3.1</v>
      </c>
      <c r="B68" s="74" t="s">
        <v>392</v>
      </c>
      <c r="C68" s="74" t="s">
        <v>404</v>
      </c>
      <c r="D68" s="74" t="s">
        <v>404</v>
      </c>
      <c r="E68" s="75">
        <v>8</v>
      </c>
      <c r="F68" s="76">
        <v>0.19761410788381742</v>
      </c>
      <c r="G68" s="77">
        <v>44769.260892116174</v>
      </c>
      <c r="H68" s="78" t="s">
        <v>375</v>
      </c>
      <c r="I68" s="75">
        <v>4</v>
      </c>
      <c r="J68" s="75">
        <v>45</v>
      </c>
      <c r="K68" s="76">
        <f t="shared" ref="K68" si="8">(J68)/Weights_Total*(days_available-$F$15)*IF(MID($C68,11,10)="Additional",0.25,1)</f>
        <v>2.0551420838971586</v>
      </c>
      <c r="L68" s="77">
        <f>L66+K68</f>
        <v>45363.221921515571</v>
      </c>
      <c r="M68" s="18"/>
      <c r="N68" s="88">
        <v>20</v>
      </c>
      <c r="O68" s="95">
        <f>SUM($E$16:E68)</f>
        <v>287</v>
      </c>
      <c r="P68" s="96">
        <f t="shared" si="6"/>
        <v>9</v>
      </c>
      <c r="Q68" s="97">
        <f t="shared" ref="Q68" si="9">P68/O68</f>
        <v>3.1358885017421602E-2</v>
      </c>
    </row>
    <row r="69" spans="1:17" s="1" customFormat="1" x14ac:dyDescent="0.45">
      <c r="A69" s="81">
        <v>3.11</v>
      </c>
      <c r="B69" s="74" t="s">
        <v>392</v>
      </c>
      <c r="C69" s="74" t="s">
        <v>136</v>
      </c>
      <c r="D69" s="74" t="s">
        <v>136</v>
      </c>
      <c r="E69" s="75">
        <v>3</v>
      </c>
      <c r="F69" s="76">
        <v>0.19761410788381742</v>
      </c>
      <c r="G69" s="77">
        <v>44769.260892116174</v>
      </c>
      <c r="H69" s="78" t="s">
        <v>375</v>
      </c>
      <c r="I69" s="75">
        <v>4</v>
      </c>
      <c r="J69" s="75">
        <v>26</v>
      </c>
      <c r="K69" s="76">
        <f t="shared" si="7"/>
        <v>1.1874154262516914</v>
      </c>
      <c r="L69" s="77">
        <f>L67+K69</f>
        <v>45363.221921515578</v>
      </c>
      <c r="M69" s="18"/>
      <c r="N69" s="88">
        <v>5</v>
      </c>
      <c r="O69" s="95">
        <f>SUM($E$16:E69)</f>
        <v>290</v>
      </c>
      <c r="P69" s="96">
        <f t="shared" si="6"/>
        <v>9</v>
      </c>
      <c r="Q69" s="97">
        <f t="shared" si="3"/>
        <v>3.1034482758620689E-2</v>
      </c>
    </row>
    <row r="70" spans="1:17" s="1" customFormat="1" x14ac:dyDescent="0.45">
      <c r="A70" s="81">
        <v>3.12</v>
      </c>
      <c r="B70" s="74" t="s">
        <v>392</v>
      </c>
      <c r="C70" s="74" t="s">
        <v>137</v>
      </c>
      <c r="D70" s="74" t="s">
        <v>139</v>
      </c>
      <c r="E70" s="75">
        <v>13</v>
      </c>
      <c r="F70" s="76">
        <v>0.13174273858921162</v>
      </c>
      <c r="G70" s="77">
        <v>44769.392634854761</v>
      </c>
      <c r="H70" s="78" t="s">
        <v>375</v>
      </c>
      <c r="I70" s="75">
        <v>2</v>
      </c>
      <c r="J70" s="75">
        <v>37</v>
      </c>
      <c r="K70" s="76">
        <f t="shared" si="7"/>
        <v>1.6897834912043301</v>
      </c>
      <c r="L70" s="77">
        <f t="shared" si="5"/>
        <v>45364.91170500678</v>
      </c>
      <c r="M70" s="18"/>
      <c r="N70" s="88">
        <v>32</v>
      </c>
      <c r="O70" s="95">
        <f>SUM($E$16:E70)</f>
        <v>303</v>
      </c>
      <c r="P70" s="96">
        <f t="shared" si="6"/>
        <v>9</v>
      </c>
      <c r="Q70" s="97">
        <f t="shared" si="3"/>
        <v>2.9702970297029702E-2</v>
      </c>
    </row>
    <row r="71" spans="1:17" s="1" customFormat="1" x14ac:dyDescent="0.45">
      <c r="A71" s="81">
        <v>3.13</v>
      </c>
      <c r="B71" s="74" t="s">
        <v>392</v>
      </c>
      <c r="C71" s="74" t="s">
        <v>138</v>
      </c>
      <c r="D71" s="74" t="s">
        <v>140</v>
      </c>
      <c r="E71" s="75">
        <v>20</v>
      </c>
      <c r="F71" s="76">
        <v>6.5871369294605811E-2</v>
      </c>
      <c r="G71" s="77">
        <v>44769.458506224059</v>
      </c>
      <c r="H71" s="78" t="s">
        <v>375</v>
      </c>
      <c r="I71" s="75">
        <v>2</v>
      </c>
      <c r="J71" s="75">
        <v>124</v>
      </c>
      <c r="K71" s="76">
        <f t="shared" si="7"/>
        <v>5.6630581867388363</v>
      </c>
      <c r="L71" s="77">
        <f t="shared" si="5"/>
        <v>45370.574763193516</v>
      </c>
      <c r="M71" s="18"/>
      <c r="N71" s="88">
        <v>32</v>
      </c>
      <c r="O71" s="95">
        <f>SUM($E$16:E71)</f>
        <v>323</v>
      </c>
      <c r="P71" s="96">
        <f t="shared" si="6"/>
        <v>9</v>
      </c>
      <c r="Q71" s="97">
        <f t="shared" si="3"/>
        <v>2.7863777089783281E-2</v>
      </c>
    </row>
    <row r="72" spans="1:17" s="1" customFormat="1" x14ac:dyDescent="0.45">
      <c r="A72" s="84"/>
      <c r="B72" s="84" t="s">
        <v>392</v>
      </c>
      <c r="C72" s="84" t="s">
        <v>87</v>
      </c>
      <c r="D72" s="84" t="s">
        <v>195</v>
      </c>
      <c r="E72" s="90">
        <v>0</v>
      </c>
      <c r="F72" s="85">
        <v>0</v>
      </c>
      <c r="G72" s="86">
        <v>44769.458506224059</v>
      </c>
      <c r="H72" s="87" t="s">
        <v>375</v>
      </c>
      <c r="I72" s="90">
        <v>1</v>
      </c>
      <c r="J72" s="90">
        <v>30</v>
      </c>
      <c r="K72" s="85">
        <f t="shared" si="7"/>
        <v>1.3700947225981057</v>
      </c>
      <c r="L72" s="86">
        <f t="shared" si="5"/>
        <v>45371.944857916111</v>
      </c>
      <c r="M72" s="99"/>
      <c r="N72" s="91">
        <v>0</v>
      </c>
      <c r="O72" s="95">
        <f>SUM($E$16:E72)</f>
        <v>323</v>
      </c>
      <c r="P72" s="96">
        <f t="shared" si="6"/>
        <v>9</v>
      </c>
      <c r="Q72" s="98">
        <f t="shared" si="3"/>
        <v>2.7863777089783281E-2</v>
      </c>
    </row>
  </sheetData>
  <mergeCells count="4">
    <mergeCell ref="F11:H11"/>
    <mergeCell ref="K11:M11"/>
    <mergeCell ref="F12:G12"/>
    <mergeCell ref="K12:L12"/>
  </mergeCells>
  <pageMargins left="0.7" right="0.7" top="0.75" bottom="0.75" header="0.3" footer="0.3"/>
  <pageSetup scale="51" fitToHeight="0" orientation="portrait" r:id="rId1"/>
  <headerFooter>
    <oddHeader>&amp;LTIA Suggested Study Schedule - GH DP Spring 2024&amp;Rwww.theinfiniteactuary.com</oddHeader>
    <oddFooter>&amp;L© 2024 The Infinite Actuary, LLC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41911-D86F-4F67-90C9-7803A1280AA7}">
  <sheetPr codeName="Sheet5">
    <pageSetUpPr fitToPage="1"/>
  </sheetPr>
  <dimension ref="A6:F41"/>
  <sheetViews>
    <sheetView showGridLines="0" zoomScale="80" zoomScaleNormal="80" zoomScalePageLayoutView="125" workbookViewId="0"/>
  </sheetViews>
  <sheetFormatPr defaultColWidth="8.796875" defaultRowHeight="14.25" x14ac:dyDescent="0.45"/>
  <cols>
    <col min="1" max="1" width="11.46484375" customWidth="1"/>
    <col min="2" max="2" width="3.796875" customWidth="1"/>
  </cols>
  <sheetData>
    <row r="6" spans="1:6" x14ac:dyDescent="0.45">
      <c r="A6" s="36" t="s">
        <v>207</v>
      </c>
      <c r="B6" s="9"/>
      <c r="C6" s="37" t="s">
        <v>407</v>
      </c>
      <c r="D6" s="1"/>
      <c r="E6" s="1"/>
      <c r="F6" s="1"/>
    </row>
    <row r="7" spans="1:6" x14ac:dyDescent="0.45">
      <c r="A7" s="36"/>
      <c r="B7" s="9"/>
      <c r="C7" s="37" t="s">
        <v>322</v>
      </c>
      <c r="D7" s="1"/>
      <c r="E7" s="1"/>
      <c r="F7" s="1"/>
    </row>
    <row r="8" spans="1:6" x14ac:dyDescent="0.45">
      <c r="A8" s="9"/>
      <c r="B8" s="9"/>
      <c r="C8" s="38" t="s">
        <v>208</v>
      </c>
      <c r="D8" s="1"/>
      <c r="E8" s="1"/>
      <c r="F8" s="1"/>
    </row>
    <row r="9" spans="1:6" x14ac:dyDescent="0.45">
      <c r="A9" s="39"/>
      <c r="B9" s="9"/>
      <c r="C9" s="40"/>
      <c r="D9" s="1"/>
      <c r="E9" s="1"/>
      <c r="F9" s="1"/>
    </row>
    <row r="10" spans="1:6" x14ac:dyDescent="0.45">
      <c r="A10" s="9">
        <f>'Study Schedule'!D8</f>
        <v>45374.25</v>
      </c>
      <c r="B10" s="9" t="s">
        <v>209</v>
      </c>
      <c r="C10" s="41" t="s">
        <v>210</v>
      </c>
      <c r="D10" s="1"/>
      <c r="E10" s="1"/>
      <c r="F10" s="1"/>
    </row>
    <row r="11" spans="1:6" x14ac:dyDescent="0.45">
      <c r="A11" s="9">
        <f>A10+14</f>
        <v>45388.25</v>
      </c>
      <c r="B11" s="9"/>
      <c r="C11" s="42" t="s">
        <v>211</v>
      </c>
      <c r="D11" s="1"/>
      <c r="E11" s="1"/>
      <c r="F11" s="1"/>
    </row>
    <row r="12" spans="1:6" x14ac:dyDescent="0.45">
      <c r="A12" s="9"/>
      <c r="B12" s="9"/>
      <c r="C12" s="43"/>
      <c r="D12" s="1"/>
      <c r="E12" s="1"/>
      <c r="F12" s="1"/>
    </row>
    <row r="13" spans="1:6" x14ac:dyDescent="0.45">
      <c r="A13" s="9">
        <f>A39-18</f>
        <v>45394</v>
      </c>
      <c r="B13" s="9" t="s">
        <v>209</v>
      </c>
      <c r="C13" s="41" t="s">
        <v>212</v>
      </c>
      <c r="D13" s="1"/>
      <c r="E13" s="1"/>
      <c r="F13" s="1"/>
    </row>
    <row r="14" spans="1:6" x14ac:dyDescent="0.45">
      <c r="A14" s="9">
        <f>A13+14</f>
        <v>45408</v>
      </c>
      <c r="B14" s="9"/>
      <c r="C14" s="42" t="s">
        <v>213</v>
      </c>
      <c r="D14" s="1"/>
      <c r="E14" s="1"/>
      <c r="F14" s="1"/>
    </row>
    <row r="15" spans="1:6" x14ac:dyDescent="0.45">
      <c r="A15" s="9"/>
      <c r="B15" s="9"/>
      <c r="C15" s="42" t="s">
        <v>395</v>
      </c>
      <c r="D15" s="1"/>
      <c r="E15" s="1"/>
      <c r="F15" s="1"/>
    </row>
    <row r="16" spans="1:6" x14ac:dyDescent="0.45">
      <c r="A16" s="9"/>
      <c r="B16" s="9"/>
      <c r="C16" s="42" t="s">
        <v>214</v>
      </c>
      <c r="D16" s="1"/>
      <c r="E16" s="1"/>
      <c r="F16" s="1"/>
    </row>
    <row r="17" spans="1:6" x14ac:dyDescent="0.45">
      <c r="A17" s="9"/>
      <c r="B17" s="9"/>
      <c r="C17" s="42" t="s">
        <v>215</v>
      </c>
      <c r="D17" s="1"/>
      <c r="E17" s="1"/>
      <c r="F17" s="1"/>
    </row>
    <row r="18" spans="1:6" x14ac:dyDescent="0.45">
      <c r="A18" s="9"/>
      <c r="B18" s="9"/>
      <c r="C18" s="42" t="s">
        <v>216</v>
      </c>
      <c r="D18" s="1"/>
      <c r="E18" s="1"/>
      <c r="F18" s="1"/>
    </row>
    <row r="19" spans="1:6" x14ac:dyDescent="0.45">
      <c r="A19" s="9"/>
      <c r="B19" s="9"/>
      <c r="C19" s="42"/>
      <c r="D19" s="1"/>
      <c r="E19" s="1"/>
      <c r="F19" s="1"/>
    </row>
    <row r="20" spans="1:6" x14ac:dyDescent="0.45">
      <c r="A20" s="9">
        <f>A39-18</f>
        <v>45394</v>
      </c>
      <c r="B20" s="9"/>
      <c r="C20" s="41" t="s">
        <v>363</v>
      </c>
      <c r="D20" s="1"/>
      <c r="E20" s="1"/>
      <c r="F20" s="1"/>
    </row>
    <row r="21" spans="1:6" x14ac:dyDescent="0.45">
      <c r="A21" s="9"/>
      <c r="B21" s="9"/>
      <c r="C21" s="42"/>
      <c r="D21" s="1"/>
      <c r="E21" s="1"/>
      <c r="F21" s="1"/>
    </row>
    <row r="22" spans="1:6" x14ac:dyDescent="0.45">
      <c r="A22" s="9">
        <f>A10</f>
        <v>45374.25</v>
      </c>
      <c r="B22" s="9" t="s">
        <v>209</v>
      </c>
      <c r="C22" s="44" t="s">
        <v>217</v>
      </c>
      <c r="D22" s="1"/>
      <c r="E22" s="1"/>
      <c r="F22" s="1"/>
    </row>
    <row r="23" spans="1:6" x14ac:dyDescent="0.45">
      <c r="A23" s="9">
        <f>A22+22</f>
        <v>45396.25</v>
      </c>
      <c r="B23" s="9"/>
      <c r="C23" s="42" t="str">
        <f>"Start using these no later than "&amp;TEXT(A22,"mm/d")</f>
        <v>Start using these no later than 03/23</v>
      </c>
      <c r="D23" s="1"/>
      <c r="E23" s="1"/>
      <c r="F23" s="1"/>
    </row>
    <row r="24" spans="1:6" x14ac:dyDescent="0.45">
      <c r="A24" s="9"/>
      <c r="B24" s="9"/>
      <c r="C24" s="45" t="s">
        <v>327</v>
      </c>
      <c r="D24" s="1"/>
      <c r="E24" s="1"/>
      <c r="F24" s="1"/>
    </row>
    <row r="25" spans="1:6" x14ac:dyDescent="0.45">
      <c r="A25" s="9"/>
      <c r="B25" s="9"/>
      <c r="C25" s="45" t="s">
        <v>218</v>
      </c>
      <c r="D25" s="1"/>
      <c r="E25" s="1"/>
      <c r="F25" s="1"/>
    </row>
    <row r="26" spans="1:6" x14ac:dyDescent="0.45">
      <c r="A26" s="9"/>
      <c r="B26" s="9"/>
      <c r="C26" s="45" t="s">
        <v>219</v>
      </c>
      <c r="D26" s="1"/>
      <c r="E26" s="1"/>
      <c r="F26" s="1"/>
    </row>
    <row r="27" spans="1:6" x14ac:dyDescent="0.45">
      <c r="A27" s="9"/>
      <c r="B27" s="9"/>
      <c r="C27" s="43"/>
      <c r="D27" s="1"/>
      <c r="E27" s="1"/>
      <c r="F27" s="1"/>
    </row>
    <row r="28" spans="1:6" x14ac:dyDescent="0.45">
      <c r="A28" s="9">
        <f>A39-13</f>
        <v>45399</v>
      </c>
      <c r="B28" s="9" t="s">
        <v>209</v>
      </c>
      <c r="C28" s="41" t="s">
        <v>396</v>
      </c>
      <c r="D28" s="1"/>
      <c r="E28" s="1"/>
      <c r="F28" s="1"/>
    </row>
    <row r="29" spans="1:6" x14ac:dyDescent="0.45">
      <c r="A29" s="9">
        <f>A28+10</f>
        <v>45409</v>
      </c>
      <c r="B29" s="9"/>
      <c r="C29" s="45" t="s">
        <v>220</v>
      </c>
      <c r="D29" s="1"/>
      <c r="E29" s="1"/>
      <c r="F29" s="1"/>
    </row>
    <row r="30" spans="1:6" x14ac:dyDescent="0.45">
      <c r="A30" s="9"/>
      <c r="B30" s="9"/>
      <c r="C30" s="42" t="s">
        <v>221</v>
      </c>
      <c r="D30" s="1"/>
      <c r="E30" s="1"/>
      <c r="F30" s="1"/>
    </row>
    <row r="31" spans="1:6" x14ac:dyDescent="0.45">
      <c r="A31" s="9"/>
      <c r="B31" s="9"/>
      <c r="C31" s="42" t="s">
        <v>222</v>
      </c>
      <c r="D31" s="1"/>
      <c r="E31" s="1"/>
      <c r="F31" s="1"/>
    </row>
    <row r="32" spans="1:6" x14ac:dyDescent="0.45">
      <c r="A32" s="9"/>
      <c r="B32" s="9"/>
      <c r="C32" s="45"/>
      <c r="D32" s="1"/>
      <c r="E32" s="1"/>
      <c r="F32" s="1"/>
    </row>
    <row r="33" spans="1:6" x14ac:dyDescent="0.45">
      <c r="A33" s="9">
        <f>A39-8</f>
        <v>45404</v>
      </c>
      <c r="B33" s="9" t="s">
        <v>209</v>
      </c>
      <c r="C33" s="41" t="s">
        <v>223</v>
      </c>
      <c r="D33" s="1"/>
      <c r="E33" s="1"/>
      <c r="F33" s="1"/>
    </row>
    <row r="34" spans="1:6" x14ac:dyDescent="0.45">
      <c r="A34" s="9">
        <f>A39-1</f>
        <v>45411</v>
      </c>
      <c r="B34" s="9"/>
      <c r="C34" s="45" t="s">
        <v>224</v>
      </c>
      <c r="D34" s="1"/>
      <c r="E34" s="1"/>
      <c r="F34" s="1"/>
    </row>
    <row r="35" spans="1:6" x14ac:dyDescent="0.45">
      <c r="A35" s="9"/>
      <c r="B35" s="9"/>
      <c r="C35" s="45" t="s">
        <v>225</v>
      </c>
      <c r="D35" s="1"/>
      <c r="E35" s="1"/>
      <c r="F35" s="1"/>
    </row>
    <row r="36" spans="1:6" x14ac:dyDescent="0.45">
      <c r="A36" s="9"/>
      <c r="B36" s="9"/>
      <c r="C36" s="45" t="s">
        <v>226</v>
      </c>
      <c r="D36" s="1"/>
      <c r="E36" s="1"/>
      <c r="F36" s="1"/>
    </row>
    <row r="37" spans="1:6" x14ac:dyDescent="0.45">
      <c r="A37" s="9"/>
      <c r="B37" s="9"/>
      <c r="C37" s="42" t="s">
        <v>227</v>
      </c>
      <c r="D37" s="1"/>
      <c r="E37" s="1"/>
      <c r="F37" s="1"/>
    </row>
    <row r="38" spans="1:6" x14ac:dyDescent="0.45">
      <c r="A38" s="9"/>
      <c r="B38" s="9"/>
      <c r="C38" s="45"/>
      <c r="D38" s="1"/>
      <c r="E38" s="1"/>
      <c r="F38" s="1"/>
    </row>
    <row r="39" spans="1:6" x14ac:dyDescent="0.45">
      <c r="A39" s="46">
        <f>exam_date</f>
        <v>45412</v>
      </c>
      <c r="B39" s="47"/>
      <c r="C39" s="37" t="s">
        <v>228</v>
      </c>
      <c r="D39" s="1"/>
      <c r="E39" s="37"/>
      <c r="F39" s="1"/>
    </row>
    <row r="40" spans="1:6" x14ac:dyDescent="0.45">
      <c r="A40" s="9"/>
      <c r="B40" s="9"/>
      <c r="C40" s="43"/>
      <c r="D40" s="1"/>
      <c r="E40" s="1"/>
      <c r="F40" s="1"/>
    </row>
    <row r="41" spans="1:6" x14ac:dyDescent="0.45">
      <c r="A41" s="61" t="s">
        <v>323</v>
      </c>
      <c r="B41" s="9"/>
      <c r="C41" s="41" t="s">
        <v>229</v>
      </c>
      <c r="D41" s="1"/>
      <c r="E41" s="1"/>
      <c r="F41" s="1"/>
    </row>
  </sheetData>
  <hyperlinks>
    <hyperlink ref="C8" r:id="rId1" xr:uid="{E904F6FC-98EE-4B6C-86AE-697A53342F20}"/>
  </hyperlinks>
  <pageMargins left="0.7" right="0.7" top="0.75" bottom="0.75" header="0.3" footer="0.3"/>
  <pageSetup scale="52" fitToHeight="0" orientation="portrait" r:id="rId2"/>
  <headerFooter>
    <oddHeader>&amp;LTIA Suggested Study Schedule - GH DP Spring 2024&amp;Rwww.theinfiniteactuary.com</oddHeader>
    <oddFooter>&amp;L© 2024 The Infinite Actuary, LLC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F425-3B8E-479B-BCFB-B2B2E5035609}">
  <sheetPr codeName="Sheet8">
    <pageSetUpPr fitToPage="1"/>
  </sheetPr>
  <dimension ref="AC3:AJ281"/>
  <sheetViews>
    <sheetView showGridLines="0" topLeftCell="A3" zoomScale="50" zoomScaleNormal="50" zoomScalePageLayoutView="80" workbookViewId="0">
      <selection activeCell="M50" sqref="M50"/>
    </sheetView>
  </sheetViews>
  <sheetFormatPr defaultColWidth="8.796875" defaultRowHeight="14.25" x14ac:dyDescent="0.45"/>
  <cols>
    <col min="29" max="29" width="13.19921875" customWidth="1"/>
    <col min="30" max="30" width="8.796875" customWidth="1"/>
    <col min="31" max="31" width="8.796875" style="26" customWidth="1"/>
    <col min="32" max="33" width="8.796875" customWidth="1"/>
    <col min="34" max="34" width="14.46484375" bestFit="1" customWidth="1"/>
    <col min="35" max="35" width="19.53125" style="26" bestFit="1" customWidth="1"/>
    <col min="36" max="36" width="16.73046875" style="26" bestFit="1" customWidth="1"/>
  </cols>
  <sheetData>
    <row r="3" spans="29:36" x14ac:dyDescent="0.45">
      <c r="AC3" t="s">
        <v>198</v>
      </c>
      <c r="AD3" t="s">
        <v>199</v>
      </c>
      <c r="AE3" s="26" t="s">
        <v>200</v>
      </c>
      <c r="AH3" s="20" t="s">
        <v>201</v>
      </c>
      <c r="AI3" t="s">
        <v>202</v>
      </c>
      <c r="AJ3" t="s">
        <v>203</v>
      </c>
    </row>
    <row r="4" spans="29:36" x14ac:dyDescent="0.45">
      <c r="AC4" s="11">
        <f>IF(ISBLANK('Study Schedule'!L15),AC3,'Study Schedule'!L15)</f>
        <v>45306.5</v>
      </c>
      <c r="AD4" s="25">
        <f>'Study Schedule'!E15</f>
        <v>0</v>
      </c>
      <c r="AE4" s="26">
        <f>SUMIFS('Study Schedule'!$E$15:$E$72,'Study Schedule'!$M$15:$M$72,"&lt;="&amp;AC4)</f>
        <v>0</v>
      </c>
      <c r="AH4" s="27">
        <v>45124.5</v>
      </c>
      <c r="AI4">
        <v>1</v>
      </c>
      <c r="AJ4">
        <v>10</v>
      </c>
    </row>
    <row r="5" spans="29:36" x14ac:dyDescent="0.45">
      <c r="AC5" s="11">
        <f>IF(ISBLANK('Study Schedule'!L16),AC4,'Study Schedule'!L16)</f>
        <v>45308.555142083896</v>
      </c>
      <c r="AD5" s="25">
        <f>AD4+'Study Schedule'!E16</f>
        <v>9</v>
      </c>
      <c r="AE5" s="26">
        <f>SUMIFS('Study Schedule'!$E$15:$E$72,'Study Schedule'!$M$15:$M$72,"&lt;="&amp;AC5)</f>
        <v>9</v>
      </c>
      <c r="AH5" s="27">
        <v>45126.41710648148</v>
      </c>
      <c r="AI5">
        <v>10</v>
      </c>
      <c r="AJ5">
        <v>10</v>
      </c>
    </row>
    <row r="6" spans="29:36" x14ac:dyDescent="0.45">
      <c r="AC6" s="11">
        <f>IF(ISBLANK('Study Schedule'!L17),AC5,'Study Schedule'!L17)</f>
        <v>45309.559878213804</v>
      </c>
      <c r="AD6" s="25">
        <f>AD5+'Study Schedule'!E17</f>
        <v>14</v>
      </c>
      <c r="AE6" s="26">
        <f>SUMIFS('Study Schedule'!$E$15:$E$72,'Study Schedule'!$M$15:$M$72,"&lt;="&amp;AC6)</f>
        <v>9</v>
      </c>
      <c r="AH6" s="27">
        <v>45127.354363425926</v>
      </c>
      <c r="AI6">
        <v>15</v>
      </c>
      <c r="AJ6">
        <v>10</v>
      </c>
    </row>
    <row r="7" spans="29:36" x14ac:dyDescent="0.45">
      <c r="AC7" s="11">
        <f>IF(ISBLANK('Study Schedule'!L18),AC6,'Study Schedule'!L18)</f>
        <v>45310.564614343712</v>
      </c>
      <c r="AD7" s="25">
        <f>AD6+'Study Schedule'!E18</f>
        <v>21</v>
      </c>
      <c r="AE7" s="26">
        <f>SUMIFS('Study Schedule'!$E$15:$E$72,'Study Schedule'!$M$15:$M$72,"&lt;="&amp;AC7)</f>
        <v>9</v>
      </c>
      <c r="AH7" s="27">
        <v>45128.291608796295</v>
      </c>
      <c r="AI7">
        <v>22</v>
      </c>
      <c r="AJ7">
        <v>10</v>
      </c>
    </row>
    <row r="8" spans="29:36" x14ac:dyDescent="0.45">
      <c r="AC8" s="11">
        <f>IF(ISBLANK('Study Schedule'!L19),AC7,'Study Schedule'!L19)</f>
        <v>45311.478010825442</v>
      </c>
      <c r="AD8" s="25">
        <f>AD7+'Study Schedule'!E19</f>
        <v>30</v>
      </c>
      <c r="AE8" s="26">
        <f>SUMIFS('Study Schedule'!$E$15:$E$72,'Study Schedule'!$M$15:$M$72,"&lt;="&amp;AC8)</f>
        <v>9</v>
      </c>
      <c r="AH8" s="27">
        <v>45129.143657407411</v>
      </c>
      <c r="AI8">
        <v>31</v>
      </c>
      <c r="AJ8">
        <v>10</v>
      </c>
    </row>
    <row r="9" spans="29:36" x14ac:dyDescent="0.45">
      <c r="AC9" s="11">
        <f>IF(ISBLANK('Study Schedule'!L20),AC8,'Study Schedule'!L20)</f>
        <v>45312.117388362654</v>
      </c>
      <c r="AD9" s="25">
        <f>AD8+'Study Schedule'!E20</f>
        <v>36</v>
      </c>
      <c r="AE9" s="26">
        <f>SUMIFS('Study Schedule'!$E$15:$E$72,'Study Schedule'!$M$15:$M$72,"&lt;="&amp;AC9)</f>
        <v>9</v>
      </c>
      <c r="AH9" s="27">
        <v>45129.74009259259</v>
      </c>
      <c r="AI9">
        <v>37</v>
      </c>
      <c r="AJ9">
        <v>10</v>
      </c>
    </row>
    <row r="10" spans="29:36" x14ac:dyDescent="0.45">
      <c r="AC10" s="11">
        <f>IF(ISBLANK('Study Schedule'!L21),AC9,'Study Schedule'!L21)</f>
        <v>45314.355209742898</v>
      </c>
      <c r="AD10" s="25">
        <f>AD9+'Study Schedule'!E21</f>
        <v>46</v>
      </c>
      <c r="AE10" s="26">
        <f>SUMIFS('Study Schedule'!$E$15:$E$72,'Study Schedule'!$M$15:$M$72,"&lt;="&amp;AC10)</f>
        <v>9</v>
      </c>
      <c r="AH10" s="27">
        <v>45131.827604166669</v>
      </c>
      <c r="AI10">
        <v>47</v>
      </c>
      <c r="AJ10">
        <v>10</v>
      </c>
    </row>
    <row r="11" spans="29:36" x14ac:dyDescent="0.45">
      <c r="AC11" s="11">
        <f>IF(ISBLANK('Study Schedule'!L22),AC10,'Study Schedule'!L22)</f>
        <v>45315.268606224628</v>
      </c>
      <c r="AD11" s="25">
        <f>AD10+'Study Schedule'!E22</f>
        <v>51</v>
      </c>
      <c r="AE11" s="26">
        <f>SUMIFS('Study Schedule'!$E$15:$E$72,'Study Schedule'!$M$15:$M$72,"&lt;="&amp;AC11)</f>
        <v>9</v>
      </c>
      <c r="AH11" s="27">
        <v>45132.679652777777</v>
      </c>
      <c r="AI11">
        <v>52</v>
      </c>
      <c r="AJ11">
        <v>10</v>
      </c>
    </row>
    <row r="12" spans="29:36" x14ac:dyDescent="0.45">
      <c r="AC12" s="11">
        <f>IF(ISBLANK('Study Schedule'!L23),AC11,'Study Schedule'!L23)</f>
        <v>45316.227672530447</v>
      </c>
      <c r="AD12" s="25">
        <f>AD11+'Study Schedule'!E23</f>
        <v>56</v>
      </c>
      <c r="AE12" s="26">
        <f>SUMIFS('Study Schedule'!$E$15:$E$72,'Study Schedule'!$M$15:$M$72,"&lt;="&amp;AC12)</f>
        <v>9</v>
      </c>
      <c r="AH12" s="27">
        <v>45133.574305555558</v>
      </c>
      <c r="AI12">
        <v>57</v>
      </c>
      <c r="AJ12">
        <v>10</v>
      </c>
    </row>
    <row r="13" spans="29:36" x14ac:dyDescent="0.45">
      <c r="AC13" s="11">
        <f>IF(ISBLANK('Study Schedule'!L24),AC12,'Study Schedule'!L24)</f>
        <v>45318.008795669826</v>
      </c>
      <c r="AD13" s="25">
        <f>AD12+'Study Schedule'!E24</f>
        <v>65</v>
      </c>
      <c r="AE13" s="26">
        <f>SUMIFS('Study Schedule'!$E$15:$E$72,'Study Schedule'!$M$15:$M$72,"&lt;="&amp;AC13)</f>
        <v>9</v>
      </c>
      <c r="AH13" s="27">
        <v>45135.235798611109</v>
      </c>
      <c r="AI13">
        <v>66</v>
      </c>
      <c r="AJ13">
        <v>10</v>
      </c>
    </row>
    <row r="14" spans="29:36" x14ac:dyDescent="0.45">
      <c r="AC14" s="11" t="e">
        <f>IF(ISBLANK('Study Schedule'!#REF!),AC13,'Study Schedule'!#REF!)</f>
        <v>#REF!</v>
      </c>
      <c r="AD14" s="25" t="e">
        <f>AD13+'Study Schedule'!#REF!</f>
        <v>#REF!</v>
      </c>
      <c r="AE14" s="26">
        <f>SUMIFS('Study Schedule'!$E$15:$E$72,'Study Schedule'!$M$15:$M$72,"&lt;="&amp;AC14)</f>
        <v>0</v>
      </c>
      <c r="AH14" s="27">
        <v>45136.556469907409</v>
      </c>
      <c r="AI14">
        <v>72</v>
      </c>
      <c r="AJ14">
        <v>10</v>
      </c>
    </row>
    <row r="15" spans="29:36" x14ac:dyDescent="0.45">
      <c r="AC15" s="11">
        <f>IF(ISBLANK('Study Schedule'!L25),AC14,'Study Schedule'!L25)</f>
        <v>45318.60250338295</v>
      </c>
      <c r="AD15" s="25" t="e">
        <f>AD14+'Study Schedule'!E25</f>
        <v>#REF!</v>
      </c>
      <c r="AE15" s="26">
        <f>SUMIFS('Study Schedule'!$E$15:$E$72,'Study Schedule'!$M$15:$M$72,"&lt;="&amp;AC15)</f>
        <v>9</v>
      </c>
      <c r="AH15" s="27">
        <v>45137.110300925924</v>
      </c>
      <c r="AI15">
        <v>76</v>
      </c>
      <c r="AJ15">
        <v>10</v>
      </c>
    </row>
    <row r="16" spans="29:36" x14ac:dyDescent="0.45">
      <c r="AC16" s="11">
        <f>IF(ISBLANK('Study Schedule'!L26),AC15,'Study Schedule'!L26)</f>
        <v>45319.059201623815</v>
      </c>
      <c r="AD16" s="25" t="e">
        <f>AD15+'Study Schedule'!E26</f>
        <v>#REF!</v>
      </c>
      <c r="AE16" s="26">
        <f>SUMIFS('Study Schedule'!$E$15:$E$72,'Study Schedule'!$M$15:$M$72,"&lt;="&amp;AC16)</f>
        <v>9</v>
      </c>
      <c r="AH16" s="27">
        <v>45137.53633101852</v>
      </c>
      <c r="AI16">
        <v>80</v>
      </c>
      <c r="AJ16">
        <v>10</v>
      </c>
    </row>
    <row r="17" spans="29:36" x14ac:dyDescent="0.45">
      <c r="AC17" s="11">
        <f>IF(ISBLANK('Study Schedule'!L27),AC16,'Study Schedule'!L27)</f>
        <v>45319.378890392421</v>
      </c>
      <c r="AD17" s="25" t="e">
        <f>AD16+'Study Schedule'!E27</f>
        <v>#REF!</v>
      </c>
      <c r="AE17" s="26">
        <f>SUMIFS('Study Schedule'!$E$15:$E$72,'Study Schedule'!$M$15:$M$72,"&lt;="&amp;AC17)</f>
        <v>9</v>
      </c>
      <c r="AH17" s="27">
        <v>45137.834548611114</v>
      </c>
      <c r="AI17">
        <v>84</v>
      </c>
      <c r="AJ17">
        <v>10</v>
      </c>
    </row>
    <row r="18" spans="29:36" x14ac:dyDescent="0.45">
      <c r="AC18" s="11">
        <f>IF(ISBLANK('Study Schedule'!L28),AC17,'Study Schedule'!L28)</f>
        <v>45320.520635994588</v>
      </c>
      <c r="AD18" s="25" t="e">
        <f>AD17+'Study Schedule'!E28</f>
        <v>#REF!</v>
      </c>
      <c r="AE18" s="26">
        <f>SUMIFS('Study Schedule'!$E$15:$E$72,'Study Schedule'!$M$15:$M$72,"&lt;="&amp;AC18)</f>
        <v>9</v>
      </c>
      <c r="AH18" s="27">
        <v>45138.729189814818</v>
      </c>
      <c r="AI18">
        <v>89</v>
      </c>
      <c r="AJ18">
        <v>10</v>
      </c>
    </row>
    <row r="19" spans="29:36" x14ac:dyDescent="0.45">
      <c r="AC19" s="11">
        <f>IF(ISBLANK('Study Schedule'!L29),AC18,'Study Schedule'!L29)</f>
        <v>45321.799391069013</v>
      </c>
      <c r="AD19" s="25" t="e">
        <f>AD18+'Study Schedule'!E29</f>
        <v>#REF!</v>
      </c>
      <c r="AE19" s="26">
        <f>SUMIFS('Study Schedule'!$E$15:$E$72,'Study Schedule'!$M$15:$M$72,"&lt;="&amp;AC19)</f>
        <v>9</v>
      </c>
      <c r="AH19" s="27">
        <v>45139.922060185185</v>
      </c>
      <c r="AI19">
        <v>97</v>
      </c>
      <c r="AJ19">
        <v>10</v>
      </c>
    </row>
    <row r="20" spans="29:36" x14ac:dyDescent="0.45">
      <c r="AC20" s="11">
        <f>IF(ISBLANK('Study Schedule'!L30),AC19,'Study Schedule'!L30)</f>
        <v>45322.301759133967</v>
      </c>
      <c r="AD20" s="25" t="e">
        <f>AD19+'Study Schedule'!E30</f>
        <v>#REF!</v>
      </c>
      <c r="AE20" s="26">
        <f>SUMIFS('Study Schedule'!$E$15:$E$72,'Study Schedule'!$M$15:$M$72,"&lt;="&amp;AC20)</f>
        <v>9</v>
      </c>
      <c r="AH20" s="27">
        <v>45140.390682870369</v>
      </c>
      <c r="AI20">
        <v>101</v>
      </c>
      <c r="AJ20">
        <v>10</v>
      </c>
    </row>
    <row r="21" spans="29:36" x14ac:dyDescent="0.45">
      <c r="AC21" s="11">
        <f>IF(ISBLANK('Study Schedule'!L31),AC20,'Study Schedule'!L31)</f>
        <v>45323.671853856562</v>
      </c>
      <c r="AD21" s="25" t="e">
        <f>AD20+'Study Schedule'!E31</f>
        <v>#REF!</v>
      </c>
      <c r="AE21" s="26">
        <f>SUMIFS('Study Schedule'!$E$15:$E$72,'Study Schedule'!$M$15:$M$72,"&lt;="&amp;AC21)</f>
        <v>9</v>
      </c>
      <c r="AH21" s="27">
        <v>45141.668761574074</v>
      </c>
      <c r="AI21">
        <v>110</v>
      </c>
      <c r="AJ21">
        <v>10</v>
      </c>
    </row>
    <row r="22" spans="29:36" x14ac:dyDescent="0.45">
      <c r="AC22" s="11">
        <f>IF(ISBLANK('Study Schedule'!L32),AC21,'Study Schedule'!L32)</f>
        <v>45324.859269282817</v>
      </c>
      <c r="AD22" s="25" t="e">
        <f>AD21+'Study Schedule'!E32</f>
        <v>#REF!</v>
      </c>
      <c r="AE22" s="26">
        <f>SUMIFS('Study Schedule'!$E$15:$E$72,'Study Schedule'!$M$15:$M$72,"&lt;="&amp;AC22)</f>
        <v>9</v>
      </c>
      <c r="AH22" s="27">
        <v>45142.776423611111</v>
      </c>
      <c r="AI22">
        <v>119</v>
      </c>
      <c r="AJ22">
        <v>10</v>
      </c>
    </row>
    <row r="23" spans="29:36" x14ac:dyDescent="0.45">
      <c r="AC23" s="11">
        <f>IF(ISBLANK('Study Schedule'!L33),AC22,'Study Schedule'!L33)</f>
        <v>45325.772665764547</v>
      </c>
      <c r="AD23" s="25" t="e">
        <f>AD22+'Study Schedule'!E33</f>
        <v>#REF!</v>
      </c>
      <c r="AE23" s="26">
        <f>SUMIFS('Study Schedule'!$E$15:$E$72,'Study Schedule'!$M$15:$M$72,"&lt;="&amp;AC23)</f>
        <v>9</v>
      </c>
      <c r="AH23" s="27">
        <v>45143.458055555559</v>
      </c>
      <c r="AI23">
        <v>124</v>
      </c>
      <c r="AJ23">
        <v>10</v>
      </c>
    </row>
    <row r="24" spans="29:36" x14ac:dyDescent="0.45">
      <c r="AC24" s="11" t="e">
        <f>IF(ISBLANK('Study Schedule'!#REF!),AC23,'Study Schedule'!#REF!)</f>
        <v>#REF!</v>
      </c>
      <c r="AD24" s="25" t="e">
        <f>AD23+'Study Schedule'!#REF!</f>
        <v>#REF!</v>
      </c>
      <c r="AE24" s="26">
        <f>SUMIFS('Study Schedule'!$E$15:$E$72,'Study Schedule'!$M$15:$M$72,"&lt;="&amp;AC24)</f>
        <v>0</v>
      </c>
      <c r="AH24" s="27">
        <v>45144.736134259256</v>
      </c>
      <c r="AI24">
        <v>137</v>
      </c>
      <c r="AJ24">
        <v>10</v>
      </c>
    </row>
    <row r="25" spans="29:36" x14ac:dyDescent="0.45">
      <c r="AC25" s="11">
        <f>IF(ISBLANK('Study Schedule'!L34),AC24,'Study Schedule'!L34)</f>
        <v>45327.142760487142</v>
      </c>
      <c r="AD25" s="25" t="e">
        <f>AD24+'Study Schedule'!E34</f>
        <v>#REF!</v>
      </c>
      <c r="AE25" s="26">
        <f>SUMIFS('Study Schedule'!$E$15:$E$72,'Study Schedule'!$M$15:$M$72,"&lt;="&amp;AC25)</f>
        <v>9</v>
      </c>
      <c r="AH25" s="27">
        <v>45146.014201388891</v>
      </c>
      <c r="AI25">
        <v>137</v>
      </c>
      <c r="AJ25">
        <v>10</v>
      </c>
    </row>
    <row r="26" spans="29:36" x14ac:dyDescent="0.45">
      <c r="AC26" s="11">
        <f>IF(ISBLANK('Study Schedule'!L35),AC25,'Study Schedule'!L35)</f>
        <v>45329.06089309878</v>
      </c>
      <c r="AD26" s="25" t="e">
        <f>AD25+'Study Schedule'!E35</f>
        <v>#REF!</v>
      </c>
      <c r="AE26" s="26">
        <f>SUMIFS('Study Schedule'!$E$15:$E$72,'Study Schedule'!$M$15:$M$72,"&lt;="&amp;AC26)</f>
        <v>9</v>
      </c>
      <c r="AH26" s="27">
        <v>45147.803495370368</v>
      </c>
      <c r="AI26">
        <v>148</v>
      </c>
      <c r="AJ26">
        <v>10</v>
      </c>
    </row>
    <row r="27" spans="29:36" x14ac:dyDescent="0.45">
      <c r="AC27" s="11">
        <f>IF(ISBLANK('Study Schedule'!L36),AC26,'Study Schedule'!L36)</f>
        <v>45329.791610284163</v>
      </c>
      <c r="AD27" s="25" t="e">
        <f>AD26+'Study Schedule'!E36</f>
        <v>#REF!</v>
      </c>
      <c r="AE27" s="26">
        <f>SUMIFS('Study Schedule'!$E$15:$E$72,'Study Schedule'!$M$15:$M$72,"&lt;="&amp;AC27)</f>
        <v>9</v>
      </c>
      <c r="AH27" s="27">
        <v>45148.485138888886</v>
      </c>
      <c r="AI27">
        <v>153</v>
      </c>
      <c r="AJ27">
        <v>10</v>
      </c>
    </row>
    <row r="28" spans="29:36" x14ac:dyDescent="0.45">
      <c r="AC28" s="11">
        <f>IF(ISBLANK('Study Schedule'!L37),AC27,'Study Schedule'!L37)</f>
        <v>45330.79634641407</v>
      </c>
      <c r="AD28" s="25" t="e">
        <f>AD27+'Study Schedule'!E37</f>
        <v>#REF!</v>
      </c>
      <c r="AE28" s="26">
        <f>SUMIFS('Study Schedule'!$E$15:$E$72,'Study Schedule'!$M$15:$M$72,"&lt;="&amp;AC28)</f>
        <v>9</v>
      </c>
      <c r="AH28" s="27">
        <v>45149.422395833331</v>
      </c>
      <c r="AI28">
        <v>159</v>
      </c>
      <c r="AJ28">
        <v>10</v>
      </c>
    </row>
    <row r="29" spans="29:36" x14ac:dyDescent="0.45">
      <c r="AC29" s="11">
        <f>IF(ISBLANK('Study Schedule'!L38),AC28,'Study Schedule'!L38)</f>
        <v>45333.399526387009</v>
      </c>
      <c r="AD29" s="25" t="e">
        <f>AD28+'Study Schedule'!E38</f>
        <v>#REF!</v>
      </c>
      <c r="AE29" s="26">
        <f>SUMIFS('Study Schedule'!$E$15:$E$72,'Study Schedule'!$M$15:$M$72,"&lt;="&amp;AC29)</f>
        <v>9</v>
      </c>
      <c r="AH29" s="27">
        <v>45151.850729166668</v>
      </c>
      <c r="AI29">
        <v>165</v>
      </c>
      <c r="AJ29">
        <v>10</v>
      </c>
    </row>
    <row r="30" spans="29:36" x14ac:dyDescent="0.45">
      <c r="AC30" s="11">
        <f>IF(ISBLANK('Study Schedule'!L39),AC29,'Study Schedule'!L39)</f>
        <v>45334.723951285523</v>
      </c>
      <c r="AD30" s="25" t="e">
        <f>AD29+'Study Schedule'!E39</f>
        <v>#REF!</v>
      </c>
      <c r="AE30" s="26">
        <f>SUMIFS('Study Schedule'!$E$15:$E$72,'Study Schedule'!$M$15:$M$72,"&lt;="&amp;AC30)</f>
        <v>9</v>
      </c>
      <c r="AH30" s="27">
        <v>45153.086192129631</v>
      </c>
      <c r="AI30">
        <v>171</v>
      </c>
      <c r="AJ30">
        <v>10</v>
      </c>
    </row>
    <row r="31" spans="29:36" x14ac:dyDescent="0.45">
      <c r="AC31" s="11">
        <f>IF(ISBLANK('Study Schedule'!L40),AC30,'Study Schedule'!L40)</f>
        <v>45336.094046008118</v>
      </c>
      <c r="AD31" s="25" t="e">
        <f>AD30+'Study Schedule'!E40</f>
        <v>#REF!</v>
      </c>
      <c r="AE31" s="26">
        <f>SUMIFS('Study Schedule'!$E$15:$E$72,'Study Schedule'!$M$15:$M$72,"&lt;="&amp;AC31)</f>
        <v>9</v>
      </c>
      <c r="AH31" s="27">
        <v>45154.364270833335</v>
      </c>
      <c r="AI31">
        <v>174</v>
      </c>
      <c r="AJ31">
        <v>10</v>
      </c>
    </row>
    <row r="32" spans="29:36" x14ac:dyDescent="0.45">
      <c r="AC32" s="11">
        <f>IF(ISBLANK('Study Schedule'!L41),AC31,'Study Schedule'!L41)</f>
        <v>45337.007442489848</v>
      </c>
      <c r="AD32" s="25" t="e">
        <f>AD31+'Study Schedule'!E41</f>
        <v>#REF!</v>
      </c>
      <c r="AE32" s="26">
        <f>SUMIFS('Study Schedule'!$E$15:$E$72,'Study Schedule'!$M$15:$M$72,"&lt;="&amp;AC32)</f>
        <v>9</v>
      </c>
      <c r="AH32" s="27">
        <v>45155.216319444444</v>
      </c>
      <c r="AI32">
        <v>180</v>
      </c>
      <c r="AJ32">
        <v>10</v>
      </c>
    </row>
    <row r="33" spans="29:36" x14ac:dyDescent="0.45">
      <c r="AC33" s="11">
        <f>IF(ISBLANK('Study Schedule'!L42),AC32,'Study Schedule'!L42)</f>
        <v>45338.012178619756</v>
      </c>
      <c r="AD33" s="25" t="e">
        <f>AD32+'Study Schedule'!E42</f>
        <v>#REF!</v>
      </c>
      <c r="AE33" s="26">
        <f>SUMIFS('Study Schedule'!$E$15:$E$72,'Study Schedule'!$M$15:$M$72,"&lt;="&amp;AC33)</f>
        <v>9</v>
      </c>
      <c r="AH33" s="27">
        <v>45156.153564814813</v>
      </c>
      <c r="AI33">
        <v>184</v>
      </c>
      <c r="AJ33">
        <v>10</v>
      </c>
    </row>
    <row r="34" spans="29:36" x14ac:dyDescent="0.45">
      <c r="AC34" s="11">
        <f>IF(ISBLANK('Study Schedule'!L43),AC33,'Study Schedule'!L43)</f>
        <v>45338.925575101486</v>
      </c>
      <c r="AD34" s="25" t="e">
        <f>AD33+'Study Schedule'!E43</f>
        <v>#REF!</v>
      </c>
      <c r="AE34" s="26">
        <f>SUMIFS('Study Schedule'!$E$15:$E$72,'Study Schedule'!$M$15:$M$72,"&lt;="&amp;AC34)</f>
        <v>9</v>
      </c>
      <c r="AH34" s="27">
        <v>45157.005613425928</v>
      </c>
      <c r="AI34">
        <v>191</v>
      </c>
      <c r="AJ34">
        <v>10</v>
      </c>
    </row>
    <row r="35" spans="29:36" x14ac:dyDescent="0.45">
      <c r="AC35" s="11">
        <f>IF(ISBLANK('Study Schedule'!L44),AC34,'Study Schedule'!L44)</f>
        <v>45340.889377537213</v>
      </c>
      <c r="AD35" s="25" t="e">
        <f>AD34+'Study Schedule'!E44</f>
        <v>#REF!</v>
      </c>
      <c r="AE35" s="26">
        <f>SUMIFS('Study Schedule'!$E$15:$E$72,'Study Schedule'!$M$15:$M$72,"&lt;="&amp;AC35)</f>
        <v>9</v>
      </c>
      <c r="AH35" s="27">
        <v>45158.837511574071</v>
      </c>
      <c r="AI35">
        <v>199</v>
      </c>
      <c r="AJ35">
        <v>10</v>
      </c>
    </row>
    <row r="36" spans="29:36" x14ac:dyDescent="0.45">
      <c r="AC36" s="11">
        <f>IF(ISBLANK('Study Schedule'!L45),AC35,'Study Schedule'!L45)</f>
        <v>45342.853179972939</v>
      </c>
      <c r="AD36" s="25" t="e">
        <f>AD35+'Study Schedule'!E45</f>
        <v>#REF!</v>
      </c>
      <c r="AE36" s="26">
        <f>SUMIFS('Study Schedule'!$E$15:$E$72,'Study Schedule'!$M$15:$M$72,"&lt;="&amp;AC36)</f>
        <v>9</v>
      </c>
      <c r="AH36" s="27">
        <v>45160.669421296298</v>
      </c>
      <c r="AI36">
        <v>206</v>
      </c>
      <c r="AJ36">
        <v>10</v>
      </c>
    </row>
    <row r="37" spans="29:36" x14ac:dyDescent="0.45">
      <c r="AC37" s="11">
        <f>IF(ISBLANK('Study Schedule'!L46),AC36,'Study Schedule'!L46)</f>
        <v>45343.766576454669</v>
      </c>
      <c r="AD37" s="25" t="e">
        <f>AD36+'Study Schedule'!E46</f>
        <v>#REF!</v>
      </c>
      <c r="AE37" s="26">
        <f>SUMIFS('Study Schedule'!$E$15:$E$72,'Study Schedule'!$M$15:$M$72,"&lt;="&amp;AC37)</f>
        <v>9</v>
      </c>
      <c r="AH37" s="27">
        <v>45161.521469907406</v>
      </c>
      <c r="AI37">
        <v>211</v>
      </c>
      <c r="AJ37">
        <v>10</v>
      </c>
    </row>
    <row r="38" spans="29:36" x14ac:dyDescent="0.45">
      <c r="AC38" s="11">
        <f>IF(ISBLANK('Study Schedule'!L47),AC37,'Study Schedule'!L47)</f>
        <v>45345.821718538566</v>
      </c>
      <c r="AD38" s="25" t="e">
        <f>AD37+'Study Schedule'!E47</f>
        <v>#REF!</v>
      </c>
      <c r="AE38" s="26">
        <f>SUMIFS('Study Schedule'!$E$15:$E$72,'Study Schedule'!$M$15:$M$72,"&lt;="&amp;AC38)</f>
        <v>9</v>
      </c>
      <c r="AH38" s="27">
        <v>45163.438576388886</v>
      </c>
      <c r="AI38">
        <v>219</v>
      </c>
      <c r="AJ38">
        <v>10</v>
      </c>
    </row>
    <row r="39" spans="29:36" x14ac:dyDescent="0.45">
      <c r="AC39" s="11">
        <f>IF(ISBLANK('Study Schedule'!L48),AC38,'Study Schedule'!L48)</f>
        <v>45346.461096075778</v>
      </c>
      <c r="AD39" s="25" t="e">
        <f>AD38+'Study Schedule'!E48</f>
        <v>#REF!</v>
      </c>
      <c r="AE39" s="26">
        <f>SUMIFS('Study Schedule'!$E$15:$E$72,'Study Schedule'!$M$15:$M$72,"&lt;="&amp;AC39)</f>
        <v>9</v>
      </c>
      <c r="AH39" s="27">
        <v>45164.035011574073</v>
      </c>
      <c r="AI39">
        <v>223</v>
      </c>
      <c r="AJ39">
        <v>10</v>
      </c>
    </row>
    <row r="40" spans="29:36" x14ac:dyDescent="0.45">
      <c r="AC40" s="11" t="e">
        <f>IF(ISBLANK('Study Schedule'!#REF!),AC39,'Study Schedule'!#REF!)</f>
        <v>#REF!</v>
      </c>
      <c r="AD40" s="25" t="e">
        <f>AD39+'Study Schedule'!#REF!</f>
        <v>#REF!</v>
      </c>
      <c r="AE40" s="26">
        <f>SUMIFS('Study Schedule'!$E$15:$E$72,'Study Schedule'!$M$15:$M$72,"&lt;="&amp;AC40)</f>
        <v>0</v>
      </c>
      <c r="AH40" s="27">
        <v>45164.546238425923</v>
      </c>
      <c r="AI40">
        <v>226</v>
      </c>
      <c r="AJ40">
        <v>10</v>
      </c>
    </row>
    <row r="41" spans="29:36" x14ac:dyDescent="0.45">
      <c r="AC41" s="11">
        <f>IF(ISBLANK('Study Schedule'!L49),AC40,'Study Schedule'!L49)</f>
        <v>45347.511502029767</v>
      </c>
      <c r="AD41" s="25" t="e">
        <f>AD40+'Study Schedule'!E49</f>
        <v>#REF!</v>
      </c>
      <c r="AE41" s="26">
        <f>SUMIFS('Study Schedule'!$E$15:$E$72,'Study Schedule'!$M$15:$M$72,"&lt;="&amp;AC41)</f>
        <v>9</v>
      </c>
      <c r="AH41" s="27">
        <v>45165.526087962964</v>
      </c>
      <c r="AI41">
        <v>231</v>
      </c>
      <c r="AJ41">
        <v>10</v>
      </c>
    </row>
    <row r="42" spans="29:36" x14ac:dyDescent="0.45">
      <c r="AC42" s="11">
        <f>IF(ISBLANK('Study Schedule'!L50),AC41,'Study Schedule'!L50)</f>
        <v>45348.196549391068</v>
      </c>
      <c r="AD42" s="25" t="e">
        <f>AD41+'Study Schedule'!E50</f>
        <v>#REF!</v>
      </c>
      <c r="AE42" s="26">
        <f>SUMIFS('Study Schedule'!$E$15:$E$72,'Study Schedule'!$M$15:$M$72,"&lt;="&amp;AC42)</f>
        <v>9</v>
      </c>
      <c r="AH42" s="27">
        <v>45166.165127314816</v>
      </c>
      <c r="AI42">
        <v>239</v>
      </c>
      <c r="AJ42">
        <v>10</v>
      </c>
    </row>
    <row r="43" spans="29:36" x14ac:dyDescent="0.45">
      <c r="AC43" s="11">
        <f>IF(ISBLANK('Study Schedule'!L51),AC42,'Study Schedule'!L51)</f>
        <v>45348.607577807845</v>
      </c>
      <c r="AD43" s="25" t="e">
        <f>AD42+'Study Schedule'!E51</f>
        <v>#REF!</v>
      </c>
      <c r="AE43" s="26">
        <f>SUMIFS('Study Schedule'!$E$15:$E$72,'Study Schedule'!$M$15:$M$72,"&lt;="&amp;AC43)</f>
        <v>9</v>
      </c>
      <c r="AH43" s="27">
        <v>45166.548541666663</v>
      </c>
      <c r="AI43">
        <v>244</v>
      </c>
      <c r="AJ43">
        <v>10</v>
      </c>
    </row>
    <row r="44" spans="29:36" x14ac:dyDescent="0.45">
      <c r="AC44" s="11" t="e">
        <f>IF(ISBLANK('Study Schedule'!#REF!),AC43,'Study Schedule'!#REF!)</f>
        <v>#REF!</v>
      </c>
      <c r="AD44" s="25" t="e">
        <f>AD43+'Study Schedule'!#REF!</f>
        <v>#REF!</v>
      </c>
      <c r="AE44" s="26">
        <f>SUMIFS('Study Schedule'!$E$15:$E$72,'Study Schedule'!$M$15:$M$72,"&lt;="&amp;AC44)</f>
        <v>0</v>
      </c>
      <c r="AH44" s="27">
        <v>45167.230185185188</v>
      </c>
      <c r="AI44">
        <v>250</v>
      </c>
      <c r="AJ44">
        <v>10</v>
      </c>
    </row>
    <row r="45" spans="29:36" x14ac:dyDescent="0.45">
      <c r="AC45" s="11">
        <f>IF(ISBLANK('Study Schedule'!L52),AC44,'Study Schedule'!L52)</f>
        <v>45348.97293640054</v>
      </c>
      <c r="AD45" s="25" t="e">
        <f>AD44+'Study Schedule'!E52</f>
        <v>#REF!</v>
      </c>
      <c r="AE45" s="26">
        <f>SUMIFS('Study Schedule'!$E$15:$E$72,'Study Schedule'!$M$15:$M$72,"&lt;="&amp;AC45)</f>
        <v>9</v>
      </c>
      <c r="AH45" s="27">
        <v>45167.571006944447</v>
      </c>
      <c r="AI45">
        <v>251</v>
      </c>
      <c r="AJ45">
        <v>10</v>
      </c>
    </row>
    <row r="46" spans="29:36" x14ac:dyDescent="0.45">
      <c r="AC46" s="11">
        <f>IF(ISBLANK('Study Schedule'!L53),AC45,'Study Schedule'!L53)</f>
        <v>45349.246955345057</v>
      </c>
      <c r="AD46" s="25" t="e">
        <f>AD45+'Study Schedule'!E53</f>
        <v>#REF!</v>
      </c>
      <c r="AE46" s="26">
        <f>SUMIFS('Study Schedule'!$E$15:$E$72,'Study Schedule'!$M$15:$M$72,"&lt;="&amp;AC46)</f>
        <v>9</v>
      </c>
      <c r="AH46" s="27">
        <v>45167.826620370368</v>
      </c>
      <c r="AI46">
        <v>253</v>
      </c>
      <c r="AJ46">
        <v>10</v>
      </c>
    </row>
    <row r="47" spans="29:36" x14ac:dyDescent="0.45">
      <c r="AC47" s="11">
        <f>IF(ISBLANK('Study Schedule'!L54),AC46,'Study Schedule'!L54)</f>
        <v>45349.520974289575</v>
      </c>
      <c r="AD47" s="25" t="e">
        <f>AD46+'Study Schedule'!E54</f>
        <v>#REF!</v>
      </c>
      <c r="AE47" s="26">
        <f>SUMIFS('Study Schedule'!$E$15:$E$72,'Study Schedule'!$M$15:$M$72,"&lt;="&amp;AC47)</f>
        <v>9</v>
      </c>
      <c r="AH47" s="27">
        <v>45168.082233796296</v>
      </c>
      <c r="AI47">
        <v>256</v>
      </c>
      <c r="AJ47">
        <v>10</v>
      </c>
    </row>
    <row r="48" spans="29:36" x14ac:dyDescent="0.45">
      <c r="AC48" s="11">
        <f>IF(ISBLANK('Study Schedule'!L55),AC47,'Study Schedule'!L55)</f>
        <v>45349.932002706351</v>
      </c>
      <c r="AD48" s="25" t="e">
        <f>AD47+'Study Schedule'!E55</f>
        <v>#REF!</v>
      </c>
      <c r="AE48" s="26">
        <f>SUMIFS('Study Schedule'!$E$15:$E$72,'Study Schedule'!$M$15:$M$72,"&lt;="&amp;AC48)</f>
        <v>9</v>
      </c>
      <c r="AH48" s="27">
        <v>45168.465648148151</v>
      </c>
      <c r="AI48">
        <v>259</v>
      </c>
      <c r="AJ48">
        <v>10</v>
      </c>
    </row>
    <row r="49" spans="29:36" x14ac:dyDescent="0.45">
      <c r="AC49" s="11">
        <f>IF(ISBLANK('Study Schedule'!L56),AC48,'Study Schedule'!L56)</f>
        <v>45350.160351826788</v>
      </c>
      <c r="AD49" s="25" t="e">
        <f>AD48+'Study Schedule'!E56</f>
        <v>#REF!</v>
      </c>
      <c r="AE49" s="26">
        <f>SUMIFS('Study Schedule'!$E$15:$E$72,'Study Schedule'!$M$15:$M$72,"&lt;="&amp;AC49)</f>
        <v>9</v>
      </c>
      <c r="AH49" s="27">
        <v>45168.678668981483</v>
      </c>
      <c r="AI49">
        <v>261</v>
      </c>
      <c r="AJ49">
        <v>10</v>
      </c>
    </row>
    <row r="50" spans="29:36" x14ac:dyDescent="0.45">
      <c r="AC50" s="11">
        <f>IF(ISBLANK('Study Schedule'!L57),AC49,'Study Schedule'!L57)</f>
        <v>45350.70838971583</v>
      </c>
      <c r="AD50" s="25" t="e">
        <f>AD49+'Study Schedule'!E57</f>
        <v>#REF!</v>
      </c>
      <c r="AE50" s="26">
        <f>SUMIFS('Study Schedule'!$E$15:$E$72,'Study Schedule'!$M$15:$M$72,"&lt;="&amp;AC50)</f>
        <v>9</v>
      </c>
      <c r="AH50" s="27">
        <v>45169.189895833333</v>
      </c>
      <c r="AI50">
        <v>264</v>
      </c>
      <c r="AJ50">
        <v>10</v>
      </c>
    </row>
    <row r="51" spans="29:36" x14ac:dyDescent="0.45">
      <c r="AC51" s="11">
        <f>IF(ISBLANK('Study Schedule'!L58),AC50,'Study Schedule'!L58)</f>
        <v>45352.078484438425</v>
      </c>
      <c r="AD51" s="25" t="e">
        <f>AD50+'Study Schedule'!E58</f>
        <v>#REF!</v>
      </c>
      <c r="AE51" s="26">
        <f>SUMIFS('Study Schedule'!$E$15:$E$72,'Study Schedule'!$M$15:$M$72,"&lt;="&amp;AC51)</f>
        <v>9</v>
      </c>
      <c r="AH51" s="27">
        <v>45170.467962962961</v>
      </c>
      <c r="AI51">
        <v>264</v>
      </c>
      <c r="AJ51">
        <v>10</v>
      </c>
    </row>
    <row r="52" spans="29:36" x14ac:dyDescent="0.45">
      <c r="AC52" s="11">
        <f>IF(ISBLANK('Study Schedule'!L59),AC51,'Study Schedule'!L59)</f>
        <v>45353.996617050063</v>
      </c>
      <c r="AD52" s="25" t="e">
        <f>AD51+'Study Schedule'!E59</f>
        <v>#REF!</v>
      </c>
      <c r="AE52" s="26">
        <f>SUMIFS('Study Schedule'!$E$15:$E$72,'Study Schedule'!$M$15:$M$72,"&lt;="&amp;AC52)</f>
        <v>9</v>
      </c>
      <c r="AH52" s="27">
        <v>45172.257268518515</v>
      </c>
      <c r="AI52">
        <v>271</v>
      </c>
      <c r="AJ52">
        <v>10</v>
      </c>
    </row>
    <row r="53" spans="29:36" x14ac:dyDescent="0.45">
      <c r="AC53" s="11">
        <f>IF(ISBLANK('Study Schedule'!L60),AC52,'Study Schedule'!L60)</f>
        <v>45355.184032476318</v>
      </c>
      <c r="AD53" s="25" t="e">
        <f>AD52+'Study Schedule'!E60</f>
        <v>#REF!</v>
      </c>
      <c r="AE53" s="26">
        <f>SUMIFS('Study Schedule'!$E$15:$E$72,'Study Schedule'!$M$15:$M$72,"&lt;="&amp;AC53)</f>
        <v>9</v>
      </c>
      <c r="AH53" s="27">
        <v>45173.364930555559</v>
      </c>
      <c r="AI53">
        <v>273</v>
      </c>
      <c r="AJ53">
        <v>10</v>
      </c>
    </row>
    <row r="54" spans="29:36" x14ac:dyDescent="0.45">
      <c r="AC54" s="11">
        <f>IF(ISBLANK('Study Schedule'!L61),AC53,'Study Schedule'!L61)</f>
        <v>45356.371447902573</v>
      </c>
      <c r="AD54" s="25" t="e">
        <f>AD53+'Study Schedule'!E61</f>
        <v>#REF!</v>
      </c>
      <c r="AE54" s="26">
        <f>SUMIFS('Study Schedule'!$E$15:$E$72,'Study Schedule'!$M$15:$M$72,"&lt;="&amp;AC54)</f>
        <v>9</v>
      </c>
      <c r="AH54" s="27">
        <v>45174.472592592596</v>
      </c>
      <c r="AI54">
        <v>281</v>
      </c>
      <c r="AJ54">
        <v>10</v>
      </c>
    </row>
    <row r="55" spans="29:36" x14ac:dyDescent="0.45">
      <c r="AC55" s="11">
        <f>IF(ISBLANK('Study Schedule'!L62),AC54,'Study Schedule'!L62)</f>
        <v>45357.650202976998</v>
      </c>
      <c r="AD55" s="25" t="e">
        <f>AD54+'Study Schedule'!E62</f>
        <v>#REF!</v>
      </c>
      <c r="AE55" s="26">
        <f>SUMIFS('Study Schedule'!$E$15:$E$72,'Study Schedule'!$M$15:$M$72,"&lt;="&amp;AC55)</f>
        <v>9</v>
      </c>
      <c r="AH55" s="27">
        <v>45175.665451388886</v>
      </c>
      <c r="AI55">
        <v>285</v>
      </c>
      <c r="AJ55">
        <v>10</v>
      </c>
    </row>
    <row r="56" spans="29:36" x14ac:dyDescent="0.45">
      <c r="AC56" s="11">
        <f>IF(ISBLANK('Study Schedule'!L63),AC55,'Study Schedule'!L63)</f>
        <v>45358.152571041952</v>
      </c>
      <c r="AD56" s="25" t="e">
        <f>AD55+'Study Schedule'!E63</f>
        <v>#REF!</v>
      </c>
      <c r="AE56" s="26">
        <f>SUMIFS('Study Schedule'!$E$15:$E$72,'Study Schedule'!$M$15:$M$72,"&lt;="&amp;AC56)</f>
        <v>9</v>
      </c>
      <c r="AH56" s="27">
        <v>45176.134085648147</v>
      </c>
      <c r="AI56">
        <v>288</v>
      </c>
      <c r="AJ56">
        <v>10</v>
      </c>
    </row>
    <row r="57" spans="29:36" x14ac:dyDescent="0.45">
      <c r="AC57" s="11">
        <f>IF(ISBLANK('Study Schedule'!L64),AC56,'Study Schedule'!L64)</f>
        <v>45360.253382949937</v>
      </c>
      <c r="AD57" s="25" t="e">
        <f>AD56+'Study Schedule'!E64</f>
        <v>#REF!</v>
      </c>
      <c r="AE57" s="26">
        <f>SUMIFS('Study Schedule'!$E$15:$E$72,'Study Schedule'!$M$15:$M$72,"&lt;="&amp;AC57)</f>
        <v>9</v>
      </c>
      <c r="AH57" s="27">
        <v>45178.0937962963</v>
      </c>
      <c r="AI57">
        <v>298</v>
      </c>
      <c r="AJ57">
        <v>10</v>
      </c>
    </row>
    <row r="58" spans="29:36" x14ac:dyDescent="0.45">
      <c r="AC58" s="11">
        <f>IF(ISBLANK('Study Schedule'!L65),AC57,'Study Schedule'!L65)</f>
        <v>45360.938430311238</v>
      </c>
      <c r="AD58" s="25" t="e">
        <f>AD57+'Study Schedule'!E65</f>
        <v>#REF!</v>
      </c>
      <c r="AE58" s="26">
        <f>SUMIFS('Study Schedule'!$E$15:$E$72,'Study Schedule'!$M$15:$M$72,"&lt;="&amp;AC58)</f>
        <v>9</v>
      </c>
      <c r="AH58" s="27">
        <v>45178.732824074075</v>
      </c>
      <c r="AI58">
        <v>299</v>
      </c>
      <c r="AJ58">
        <v>10</v>
      </c>
    </row>
    <row r="59" spans="29:36" x14ac:dyDescent="0.45">
      <c r="AC59" s="11">
        <f>IF(ISBLANK('Study Schedule'!L66),AC58,'Study Schedule'!L66)</f>
        <v>45361.166779431675</v>
      </c>
      <c r="AD59" s="25" t="e">
        <f>AD58+'Study Schedule'!E66</f>
        <v>#REF!</v>
      </c>
      <c r="AE59" s="26">
        <f>SUMIFS('Study Schedule'!$E$15:$E$72,'Study Schedule'!$M$15:$M$72,"&lt;="&amp;AC59)</f>
        <v>9</v>
      </c>
      <c r="AH59" s="27">
        <v>45178.945833333331</v>
      </c>
      <c r="AI59">
        <v>301</v>
      </c>
      <c r="AJ59">
        <v>10</v>
      </c>
    </row>
    <row r="60" spans="29:36" x14ac:dyDescent="0.45">
      <c r="AC60" s="11">
        <f>IF(ISBLANK('Study Schedule'!L67),AC59,'Study Schedule'!L67)</f>
        <v>45362.034506089323</v>
      </c>
      <c r="AD60" s="25" t="e">
        <f>AD59+'Study Schedule'!E67</f>
        <v>#REF!</v>
      </c>
      <c r="AE60" s="26">
        <f>SUMIFS('Study Schedule'!$E$15:$E$72,'Study Schedule'!$M$15:$M$72,"&lt;="&amp;AC60)</f>
        <v>9</v>
      </c>
      <c r="AH60" s="27">
        <v>45179.755289351851</v>
      </c>
      <c r="AI60">
        <v>309</v>
      </c>
      <c r="AJ60">
        <v>10</v>
      </c>
    </row>
    <row r="61" spans="29:36" x14ac:dyDescent="0.45">
      <c r="AC61" s="11">
        <f>IF(ISBLANK('Study Schedule'!L69),AC60,'Study Schedule'!L69)</f>
        <v>45363.221921515578</v>
      </c>
      <c r="AD61" s="25" t="e">
        <f>AD60+'Study Schedule'!E69</f>
        <v>#REF!</v>
      </c>
      <c r="AE61" s="26">
        <f>SUMIFS('Study Schedule'!$E$15:$E$72,'Study Schedule'!$M$15:$M$72,"&lt;="&amp;AC61)</f>
        <v>9</v>
      </c>
      <c r="AH61" s="27">
        <v>45180.862951388888</v>
      </c>
      <c r="AI61">
        <v>312</v>
      </c>
      <c r="AJ61">
        <v>10</v>
      </c>
    </row>
    <row r="62" spans="29:36" x14ac:dyDescent="0.45">
      <c r="AC62" s="11">
        <f>IF(ISBLANK('Study Schedule'!L70),AC61,'Study Schedule'!L70)</f>
        <v>45364.91170500678</v>
      </c>
      <c r="AD62" s="25" t="e">
        <f>AD61+'Study Schedule'!E70</f>
        <v>#REF!</v>
      </c>
      <c r="AE62" s="26">
        <f>SUMIFS('Study Schedule'!$E$15:$E$72,'Study Schedule'!$M$15:$M$72,"&lt;="&amp;AC62)</f>
        <v>9</v>
      </c>
      <c r="AH62" s="27">
        <v>45182.439236111109</v>
      </c>
      <c r="AI62">
        <v>325</v>
      </c>
      <c r="AJ62">
        <v>10</v>
      </c>
    </row>
    <row r="63" spans="29:36" x14ac:dyDescent="0.45">
      <c r="AC63" s="11">
        <f>IF(ISBLANK('Study Schedule'!L71),AC62,'Study Schedule'!L71)</f>
        <v>45370.574763193516</v>
      </c>
      <c r="AD63" s="25" t="e">
        <f>AD62+'Study Schedule'!E71</f>
        <v>#REF!</v>
      </c>
      <c r="AE63" s="26">
        <f>SUMIFS('Study Schedule'!$E$15:$E$72,'Study Schedule'!$M$15:$M$72,"&lt;="&amp;AC63)</f>
        <v>9</v>
      </c>
      <c r="AH63" s="27">
        <v>45187.721932870372</v>
      </c>
      <c r="AI63">
        <v>345</v>
      </c>
      <c r="AJ63">
        <v>10</v>
      </c>
    </row>
    <row r="64" spans="29:36" x14ac:dyDescent="0.45">
      <c r="AC64" s="11">
        <f>IF(ISBLANK('Study Schedule'!L72),AC63,'Study Schedule'!L72)</f>
        <v>45371.944857916111</v>
      </c>
      <c r="AD64" s="25" t="e">
        <f>AD63+'Study Schedule'!E72</f>
        <v>#REF!</v>
      </c>
      <c r="AE64" s="26">
        <f>SUMIFS('Study Schedule'!$E$15:$E$72,'Study Schedule'!$M$15:$M$72,"&lt;="&amp;AC64)</f>
        <v>9</v>
      </c>
      <c r="AH64" s="27">
        <v>45189</v>
      </c>
      <c r="AI64">
        <v>345</v>
      </c>
      <c r="AJ64">
        <v>10</v>
      </c>
    </row>
    <row r="65" spans="29:36" x14ac:dyDescent="0.45">
      <c r="AC65" s="11">
        <f>IF(ISBLANK('Study Schedule'!L73),AC64,'Study Schedule'!L73)</f>
        <v>45371.944857916111</v>
      </c>
      <c r="AD65" s="25" t="e">
        <f>AD64+'Study Schedule'!E73</f>
        <v>#REF!</v>
      </c>
      <c r="AE65" s="26">
        <f>SUMIFS('Study Schedule'!$E$15:$E$72,'Study Schedule'!$M$15:$M$72,"&lt;="&amp;AC65)</f>
        <v>9</v>
      </c>
      <c r="AI65"/>
      <c r="AJ65"/>
    </row>
    <row r="66" spans="29:36" x14ac:dyDescent="0.45">
      <c r="AC66" s="11">
        <f>IF(ISBLANK('Study Schedule'!L74),AC65,'Study Schedule'!L74)</f>
        <v>45371.944857916111</v>
      </c>
      <c r="AD66" s="25" t="e">
        <f>AD65+'Study Schedule'!E74</f>
        <v>#REF!</v>
      </c>
      <c r="AE66" s="26">
        <f>SUMIFS('Study Schedule'!$E$15:$E$72,'Study Schedule'!$M$15:$M$72,"&lt;="&amp;AC66)</f>
        <v>9</v>
      </c>
      <c r="AI66"/>
      <c r="AJ66"/>
    </row>
    <row r="67" spans="29:36" x14ac:dyDescent="0.45">
      <c r="AC67" s="11">
        <f>IF(ISBLANK('Study Schedule'!L75),AC66,'Study Schedule'!L75)</f>
        <v>45371.944857916111</v>
      </c>
      <c r="AD67" s="25" t="e">
        <f>AD66+'Study Schedule'!E75</f>
        <v>#REF!</v>
      </c>
      <c r="AE67" s="26">
        <f>SUMIFS('Study Schedule'!$E$15:$E$72,'Study Schedule'!$M$15:$M$72,"&lt;="&amp;AC67)</f>
        <v>9</v>
      </c>
      <c r="AI67"/>
      <c r="AJ67"/>
    </row>
    <row r="68" spans="29:36" x14ac:dyDescent="0.45">
      <c r="AC68" s="11">
        <f>IF(ISBLANK('Study Schedule'!L76),AC67,'Study Schedule'!L76)</f>
        <v>45371.944857916111</v>
      </c>
      <c r="AD68" s="25" t="e">
        <f>AD67+'Study Schedule'!E76</f>
        <v>#REF!</v>
      </c>
      <c r="AE68" s="26">
        <f>SUMIFS('Study Schedule'!$E$15:$E$72,'Study Schedule'!$M$15:$M$72,"&lt;="&amp;AC68)</f>
        <v>9</v>
      </c>
      <c r="AI68"/>
      <c r="AJ68"/>
    </row>
    <row r="69" spans="29:36" x14ac:dyDescent="0.45">
      <c r="AC69" s="11">
        <f>IF(ISBLANK('Study Schedule'!L77),AC68,'Study Schedule'!L77)</f>
        <v>45371.944857916111</v>
      </c>
      <c r="AD69" s="25" t="e">
        <f>AD68+'Study Schedule'!E77</f>
        <v>#REF!</v>
      </c>
      <c r="AE69" s="26">
        <f>SUMIFS('Study Schedule'!$E$15:$E$72,'Study Schedule'!$M$15:$M$72,"&lt;="&amp;AC69)</f>
        <v>9</v>
      </c>
      <c r="AI69"/>
      <c r="AJ69"/>
    </row>
    <row r="70" spans="29:36" x14ac:dyDescent="0.45">
      <c r="AC70" s="11">
        <f>IF(ISBLANK('Study Schedule'!L78),AC69,'Study Schedule'!L78)</f>
        <v>45371.944857916111</v>
      </c>
      <c r="AD70" s="25" t="e">
        <f>AD69+'Study Schedule'!E78</f>
        <v>#REF!</v>
      </c>
      <c r="AE70" s="26">
        <f>SUMIFS('Study Schedule'!$E$15:$E$72,'Study Schedule'!$M$15:$M$72,"&lt;="&amp;AC70)</f>
        <v>9</v>
      </c>
      <c r="AI70"/>
      <c r="AJ70"/>
    </row>
    <row r="71" spans="29:36" x14ac:dyDescent="0.45">
      <c r="AC71" s="11">
        <f>IF(ISBLANK('Study Schedule'!L79),AC70,'Study Schedule'!L79)</f>
        <v>45371.944857916111</v>
      </c>
      <c r="AD71" s="25" t="e">
        <f>AD70+'Study Schedule'!E79</f>
        <v>#REF!</v>
      </c>
      <c r="AE71" s="26">
        <f>SUMIFS('Study Schedule'!$E$15:$E$72,'Study Schedule'!$M$15:$M$72,"&lt;="&amp;AC71)</f>
        <v>9</v>
      </c>
      <c r="AI71"/>
      <c r="AJ71"/>
    </row>
    <row r="72" spans="29:36" x14ac:dyDescent="0.45">
      <c r="AC72" s="11">
        <f>IF(ISBLANK('Study Schedule'!L80),AC71,'Study Schedule'!L80)</f>
        <v>45371.944857916111</v>
      </c>
      <c r="AD72" s="25" t="e">
        <f>AD71+'Study Schedule'!E80</f>
        <v>#REF!</v>
      </c>
      <c r="AE72" s="26">
        <f>SUMIFS('Study Schedule'!$E$15:$E$72,'Study Schedule'!$M$15:$M$72,"&lt;="&amp;AC72)</f>
        <v>9</v>
      </c>
      <c r="AI72"/>
      <c r="AJ72"/>
    </row>
    <row r="73" spans="29:36" x14ac:dyDescent="0.45">
      <c r="AC73" s="11">
        <f>IF(ISBLANK('Study Schedule'!L81),AC72,'Study Schedule'!L81)</f>
        <v>45371.944857916111</v>
      </c>
      <c r="AD73" s="25" t="e">
        <f>AD72+'Study Schedule'!E81</f>
        <v>#REF!</v>
      </c>
      <c r="AE73" s="26">
        <f>SUMIFS('Study Schedule'!$E$15:$E$72,'Study Schedule'!$M$15:$M$72,"&lt;="&amp;AC73)</f>
        <v>9</v>
      </c>
      <c r="AI73"/>
      <c r="AJ73"/>
    </row>
    <row r="74" spans="29:36" x14ac:dyDescent="0.45">
      <c r="AC74" s="11">
        <f>IF(ISBLANK('Study Schedule'!L82),AC73,'Study Schedule'!L82)</f>
        <v>45371.944857916111</v>
      </c>
      <c r="AD74" s="25" t="e">
        <f>AD73+'Study Schedule'!E82</f>
        <v>#REF!</v>
      </c>
      <c r="AE74" s="26">
        <f>SUMIFS('Study Schedule'!$E$15:$E$72,'Study Schedule'!$M$15:$M$72,"&lt;="&amp;AC74)</f>
        <v>9</v>
      </c>
      <c r="AI74"/>
      <c r="AJ74"/>
    </row>
    <row r="75" spans="29:36" x14ac:dyDescent="0.45">
      <c r="AC75" s="11">
        <f>IF(ISBLANK('Study Schedule'!L83),AC74,'Study Schedule'!L83)</f>
        <v>45371.944857916111</v>
      </c>
      <c r="AD75" s="25" t="e">
        <f>AD74+'Study Schedule'!E83</f>
        <v>#REF!</v>
      </c>
      <c r="AE75" s="26">
        <f>SUMIFS('Study Schedule'!$E$15:$E$72,'Study Schedule'!$M$15:$M$72,"&lt;="&amp;AC75)</f>
        <v>9</v>
      </c>
      <c r="AI75"/>
      <c r="AJ75"/>
    </row>
    <row r="76" spans="29:36" x14ac:dyDescent="0.45">
      <c r="AC76" s="11">
        <f>IF(ISBLANK('Study Schedule'!L84),AC75,'Study Schedule'!L84)</f>
        <v>45371.944857916111</v>
      </c>
      <c r="AD76" s="25" t="e">
        <f>AD75+'Study Schedule'!E84</f>
        <v>#REF!</v>
      </c>
      <c r="AE76" s="26">
        <f>SUMIFS('Study Schedule'!$E$15:$E$72,'Study Schedule'!$M$15:$M$72,"&lt;="&amp;AC76)</f>
        <v>9</v>
      </c>
      <c r="AI76"/>
      <c r="AJ76"/>
    </row>
    <row r="77" spans="29:36" x14ac:dyDescent="0.45">
      <c r="AC77" s="11">
        <f>IF(ISBLANK('Study Schedule'!L85),AC76,'Study Schedule'!L85)</f>
        <v>45371.944857916111</v>
      </c>
      <c r="AD77" s="25" t="e">
        <f>AD76+'Study Schedule'!E85</f>
        <v>#REF!</v>
      </c>
      <c r="AE77" s="26">
        <f>SUMIFS('Study Schedule'!$E$15:$E$72,'Study Schedule'!$M$15:$M$72,"&lt;="&amp;AC77)</f>
        <v>9</v>
      </c>
      <c r="AI77"/>
      <c r="AJ77"/>
    </row>
    <row r="78" spans="29:36" x14ac:dyDescent="0.45">
      <c r="AC78" s="11">
        <f>IF(ISBLANK('Study Schedule'!L86),AC77,'Study Schedule'!L86)</f>
        <v>45371.944857916111</v>
      </c>
      <c r="AD78" s="25" t="e">
        <f>AD77+'Study Schedule'!E86</f>
        <v>#REF!</v>
      </c>
      <c r="AE78" s="26">
        <f>SUMIFS('Study Schedule'!$E$15:$E$72,'Study Schedule'!$M$15:$M$72,"&lt;="&amp;AC78)</f>
        <v>9</v>
      </c>
      <c r="AI78"/>
      <c r="AJ78"/>
    </row>
    <row r="79" spans="29:36" x14ac:dyDescent="0.45">
      <c r="AC79" s="11">
        <f>IF(ISBLANK('Study Schedule'!L87),AC78,'Study Schedule'!L87)</f>
        <v>45371.944857916111</v>
      </c>
      <c r="AD79" s="25" t="e">
        <f>AD78+'Study Schedule'!E87</f>
        <v>#REF!</v>
      </c>
      <c r="AE79" s="26">
        <f>SUMIFS('Study Schedule'!$E$15:$E$72,'Study Schedule'!$M$15:$M$72,"&lt;="&amp;AC79)</f>
        <v>9</v>
      </c>
      <c r="AI79"/>
      <c r="AJ79"/>
    </row>
    <row r="80" spans="29:36" x14ac:dyDescent="0.45">
      <c r="AC80" s="11">
        <f>IF(ISBLANK('Study Schedule'!L88),AC79,'Study Schedule'!L88)</f>
        <v>45371.944857916111</v>
      </c>
      <c r="AD80" s="25" t="e">
        <f>AD79+'Study Schedule'!E88</f>
        <v>#REF!</v>
      </c>
      <c r="AE80" s="26">
        <f>SUMIFS('Study Schedule'!$E$15:$E$72,'Study Schedule'!$M$15:$M$72,"&lt;="&amp;AC80)</f>
        <v>9</v>
      </c>
      <c r="AI80"/>
      <c r="AJ80"/>
    </row>
    <row r="81" spans="29:36" x14ac:dyDescent="0.45">
      <c r="AC81" s="11">
        <f>IF(ISBLANK('Study Schedule'!L89),AC80,'Study Schedule'!L89)</f>
        <v>45371.944857916111</v>
      </c>
      <c r="AD81" s="25" t="e">
        <f>AD80+'Study Schedule'!E89</f>
        <v>#REF!</v>
      </c>
      <c r="AE81" s="26">
        <f>SUMIFS('Study Schedule'!$E$15:$E$72,'Study Schedule'!$M$15:$M$72,"&lt;="&amp;AC81)</f>
        <v>9</v>
      </c>
      <c r="AI81"/>
      <c r="AJ81"/>
    </row>
    <row r="82" spans="29:36" x14ac:dyDescent="0.45">
      <c r="AC82" s="11">
        <f>IF(ISBLANK('Study Schedule'!L90),AC81,'Study Schedule'!L90)</f>
        <v>45371.944857916111</v>
      </c>
      <c r="AD82" s="25" t="e">
        <f>AD81+'Study Schedule'!E90</f>
        <v>#REF!</v>
      </c>
      <c r="AE82" s="26">
        <f>SUMIFS('Study Schedule'!$E$15:$E$72,'Study Schedule'!$M$15:$M$72,"&lt;="&amp;AC82)</f>
        <v>9</v>
      </c>
      <c r="AI82"/>
      <c r="AJ82"/>
    </row>
    <row r="83" spans="29:36" x14ac:dyDescent="0.45">
      <c r="AC83" s="11">
        <f>IF(ISBLANK('Study Schedule'!L91),AC82,'Study Schedule'!L91)</f>
        <v>45371.944857916111</v>
      </c>
      <c r="AD83" s="25" t="e">
        <f>AD82+'Study Schedule'!E91</f>
        <v>#REF!</v>
      </c>
      <c r="AE83" s="26">
        <f>SUMIFS('Study Schedule'!$E$15:$E$72,'Study Schedule'!$M$15:$M$72,"&lt;="&amp;AC83)</f>
        <v>9</v>
      </c>
      <c r="AI83"/>
      <c r="AJ83"/>
    </row>
    <row r="84" spans="29:36" x14ac:dyDescent="0.45">
      <c r="AC84" s="11">
        <f>IF(ISBLANK('Study Schedule'!L92),AC83,'Study Schedule'!L92)</f>
        <v>45371.944857916111</v>
      </c>
      <c r="AD84" s="25" t="e">
        <f>AD83+'Study Schedule'!E92</f>
        <v>#REF!</v>
      </c>
      <c r="AE84" s="26">
        <f>SUMIFS('Study Schedule'!$E$15:$E$72,'Study Schedule'!$M$15:$M$72,"&lt;="&amp;AC84)</f>
        <v>9</v>
      </c>
      <c r="AI84"/>
      <c r="AJ84"/>
    </row>
    <row r="85" spans="29:36" x14ac:dyDescent="0.45">
      <c r="AC85" s="11">
        <f>IF(ISBLANK('Study Schedule'!L93),AC84,'Study Schedule'!L93)</f>
        <v>45371.944857916111</v>
      </c>
      <c r="AD85" s="25" t="e">
        <f>AD84+'Study Schedule'!E93</f>
        <v>#REF!</v>
      </c>
      <c r="AE85" s="26">
        <f>SUMIFS('Study Schedule'!$E$15:$E$72,'Study Schedule'!$M$15:$M$72,"&lt;="&amp;AC85)</f>
        <v>9</v>
      </c>
      <c r="AI85"/>
      <c r="AJ85"/>
    </row>
    <row r="86" spans="29:36" x14ac:dyDescent="0.45">
      <c r="AC86" s="11">
        <f>IF(ISBLANK('Study Schedule'!L94),AC85,'Study Schedule'!L94)</f>
        <v>45371.944857916111</v>
      </c>
      <c r="AD86" s="25" t="e">
        <f>AD85+'Study Schedule'!E94</f>
        <v>#REF!</v>
      </c>
      <c r="AE86" s="26">
        <f>SUMIFS('Study Schedule'!$E$15:$E$72,'Study Schedule'!$M$15:$M$72,"&lt;="&amp;AC86)</f>
        <v>9</v>
      </c>
      <c r="AI86"/>
      <c r="AJ86"/>
    </row>
    <row r="87" spans="29:36" x14ac:dyDescent="0.45">
      <c r="AC87" s="11">
        <f>IF(ISBLANK('Study Schedule'!L95),AC86,'Study Schedule'!L95)</f>
        <v>45371.944857916111</v>
      </c>
      <c r="AD87" s="25" t="e">
        <f>AD86+'Study Schedule'!E95</f>
        <v>#REF!</v>
      </c>
      <c r="AE87" s="26">
        <f>SUMIFS('Study Schedule'!$E$15:$E$72,'Study Schedule'!$M$15:$M$72,"&lt;="&amp;AC87)</f>
        <v>9</v>
      </c>
      <c r="AI87"/>
      <c r="AJ87"/>
    </row>
    <row r="88" spans="29:36" x14ac:dyDescent="0.45">
      <c r="AC88" s="11">
        <f>IF(ISBLANK('Study Schedule'!L96),AC87,'Study Schedule'!L96)</f>
        <v>45371.944857916111</v>
      </c>
      <c r="AD88" s="25" t="e">
        <f>AD87+'Study Schedule'!E96</f>
        <v>#REF!</v>
      </c>
      <c r="AE88" s="26">
        <f>SUMIFS('Study Schedule'!$E$15:$E$72,'Study Schedule'!$M$15:$M$72,"&lt;="&amp;AC88)</f>
        <v>9</v>
      </c>
    </row>
    <row r="89" spans="29:36" x14ac:dyDescent="0.45">
      <c r="AC89" s="11">
        <f>IF(ISBLANK('Study Schedule'!L97),AC88,'Study Schedule'!L97)</f>
        <v>45371.944857916111</v>
      </c>
      <c r="AD89" s="25" t="e">
        <f>AD88+'Study Schedule'!E97</f>
        <v>#REF!</v>
      </c>
      <c r="AE89" s="26">
        <f>SUMIFS('Study Schedule'!$E$15:$E$72,'Study Schedule'!$M$15:$M$72,"&lt;="&amp;AC89)</f>
        <v>9</v>
      </c>
    </row>
    <row r="90" spans="29:36" x14ac:dyDescent="0.45">
      <c r="AC90" s="11">
        <f>IF(ISBLANK('Study Schedule'!L98),AC89,'Study Schedule'!L98)</f>
        <v>45371.944857916111</v>
      </c>
      <c r="AD90" s="25" t="e">
        <f>AD89+'Study Schedule'!E98</f>
        <v>#REF!</v>
      </c>
      <c r="AE90" s="26">
        <f>SUMIFS('Study Schedule'!$E$15:$E$72,'Study Schedule'!$M$15:$M$72,"&lt;="&amp;AC90)</f>
        <v>9</v>
      </c>
    </row>
    <row r="91" spans="29:36" x14ac:dyDescent="0.45">
      <c r="AC91" s="11">
        <f>IF(ISBLANK('Study Schedule'!L99),AC90,'Study Schedule'!L99)</f>
        <v>45371.944857916111</v>
      </c>
      <c r="AD91" s="25" t="e">
        <f>AD90+'Study Schedule'!E99</f>
        <v>#REF!</v>
      </c>
      <c r="AE91" s="26">
        <f>SUMIFS('Study Schedule'!$E$15:$E$72,'Study Schedule'!$M$15:$M$72,"&lt;="&amp;AC91)</f>
        <v>9</v>
      </c>
    </row>
    <row r="92" spans="29:36" x14ac:dyDescent="0.45">
      <c r="AC92" s="11">
        <f>IF(ISBLANK('Study Schedule'!L100),AC91,'Study Schedule'!L100)</f>
        <v>45371.944857916111</v>
      </c>
      <c r="AD92" s="25" t="e">
        <f>AD91+'Study Schedule'!E100</f>
        <v>#REF!</v>
      </c>
      <c r="AE92" s="26">
        <f>SUMIFS('Study Schedule'!$E$15:$E$72,'Study Schedule'!$M$15:$M$72,"&lt;="&amp;AC92)</f>
        <v>9</v>
      </c>
    </row>
    <row r="93" spans="29:36" x14ac:dyDescent="0.45">
      <c r="AC93" s="11">
        <f>IF(ISBLANK('Study Schedule'!L101),AC92,'Study Schedule'!L101)</f>
        <v>45371.944857916111</v>
      </c>
      <c r="AD93" s="25" t="e">
        <f>AD92+'Study Schedule'!E101</f>
        <v>#REF!</v>
      </c>
      <c r="AE93" s="26">
        <f>SUMIFS('Study Schedule'!$E$15:$E$72,'Study Schedule'!$M$15:$M$72,"&lt;="&amp;AC93)</f>
        <v>9</v>
      </c>
    </row>
    <row r="94" spans="29:36" x14ac:dyDescent="0.45">
      <c r="AC94" s="11">
        <f>IF(ISBLANK('Study Schedule'!L102),AC93,'Study Schedule'!L102)</f>
        <v>45371.944857916111</v>
      </c>
      <c r="AD94" s="25" t="e">
        <f>AD93+'Study Schedule'!E102</f>
        <v>#REF!</v>
      </c>
      <c r="AE94" s="26">
        <f>SUMIFS('Study Schedule'!$E$15:$E$72,'Study Schedule'!$M$15:$M$72,"&lt;="&amp;AC94)</f>
        <v>9</v>
      </c>
    </row>
    <row r="95" spans="29:36" x14ac:dyDescent="0.45">
      <c r="AC95" s="11">
        <f>IF(ISBLANK('Study Schedule'!L103),AC94,'Study Schedule'!L103)</f>
        <v>45371.944857916111</v>
      </c>
      <c r="AD95" s="25" t="e">
        <f>AD94+'Study Schedule'!E103</f>
        <v>#REF!</v>
      </c>
      <c r="AE95" s="26">
        <f>SUMIFS('Study Schedule'!$E$15:$E$72,'Study Schedule'!$M$15:$M$72,"&lt;="&amp;AC95)</f>
        <v>9</v>
      </c>
    </row>
    <row r="96" spans="29:36" x14ac:dyDescent="0.45">
      <c r="AC96" s="11">
        <f>IF(ISBLANK('Study Schedule'!L104),AC95,'Study Schedule'!L104)</f>
        <v>45371.944857916111</v>
      </c>
      <c r="AD96" s="25" t="e">
        <f>AD95+'Study Schedule'!E104</f>
        <v>#REF!</v>
      </c>
      <c r="AE96" s="26">
        <f>SUMIFS('Study Schedule'!$E$15:$E$72,'Study Schedule'!$M$15:$M$72,"&lt;="&amp;AC96)</f>
        <v>9</v>
      </c>
    </row>
    <row r="97" spans="29:31" x14ac:dyDescent="0.45">
      <c r="AC97" s="11">
        <f>IF(ISBLANK('Study Schedule'!L105),AC96,'Study Schedule'!L105)</f>
        <v>45371.944857916111</v>
      </c>
      <c r="AD97" s="25" t="e">
        <f>AD96+'Study Schedule'!E105</f>
        <v>#REF!</v>
      </c>
      <c r="AE97" s="26">
        <f>SUMIFS('Study Schedule'!$E$15:$E$72,'Study Schedule'!$M$15:$M$72,"&lt;="&amp;AC97)</f>
        <v>9</v>
      </c>
    </row>
    <row r="98" spans="29:31" x14ac:dyDescent="0.45">
      <c r="AC98" s="11">
        <f>IF(ISBLANK('Study Schedule'!L106),AC97,'Study Schedule'!L106)</f>
        <v>45371.944857916111</v>
      </c>
      <c r="AD98" s="25" t="e">
        <f>AD97+'Study Schedule'!E106</f>
        <v>#REF!</v>
      </c>
      <c r="AE98" s="26">
        <f>SUMIFS('Study Schedule'!$E$15:$E$72,'Study Schedule'!$M$15:$M$72,"&lt;="&amp;AC98)</f>
        <v>9</v>
      </c>
    </row>
    <row r="99" spans="29:31" x14ac:dyDescent="0.45">
      <c r="AC99" s="11">
        <f>IF(ISBLANK('Study Schedule'!L107),AC98,'Study Schedule'!L107)</f>
        <v>45371.944857916111</v>
      </c>
      <c r="AD99" s="25" t="e">
        <f>AD98+'Study Schedule'!E107</f>
        <v>#REF!</v>
      </c>
      <c r="AE99" s="26">
        <f>SUMIFS('Study Schedule'!$E$15:$E$72,'Study Schedule'!$M$15:$M$72,"&lt;="&amp;AC99)</f>
        <v>9</v>
      </c>
    </row>
    <row r="100" spans="29:31" x14ac:dyDescent="0.45">
      <c r="AC100" s="11">
        <f>IF(ISBLANK('Study Schedule'!L108),AC99,'Study Schedule'!L108)</f>
        <v>45371.944857916111</v>
      </c>
      <c r="AD100" s="25" t="e">
        <f>AD99+'Study Schedule'!E108</f>
        <v>#REF!</v>
      </c>
      <c r="AE100" s="26">
        <f>SUMIFS('Study Schedule'!$E$15:$E$72,'Study Schedule'!$M$15:$M$72,"&lt;="&amp;AC100)</f>
        <v>9</v>
      </c>
    </row>
    <row r="101" spans="29:31" x14ac:dyDescent="0.45">
      <c r="AC101" s="11">
        <f>IF(ISBLANK('Study Schedule'!L109),AC100,'Study Schedule'!L109)</f>
        <v>45371.944857916111</v>
      </c>
      <c r="AD101" s="25" t="e">
        <f>AD100+'Study Schedule'!E109</f>
        <v>#REF!</v>
      </c>
      <c r="AE101" s="26">
        <f>SUMIFS('Study Schedule'!$E$15:$E$72,'Study Schedule'!$M$15:$M$72,"&lt;="&amp;AC101)</f>
        <v>9</v>
      </c>
    </row>
    <row r="102" spans="29:31" x14ac:dyDescent="0.45">
      <c r="AC102" s="11">
        <f>IF(ISBLANK('Study Schedule'!L110),AC101,'Study Schedule'!L110)</f>
        <v>45371.944857916111</v>
      </c>
      <c r="AD102" s="25" t="e">
        <f>AD101+'Study Schedule'!E110</f>
        <v>#REF!</v>
      </c>
      <c r="AE102" s="26">
        <f>SUMIFS('Study Schedule'!$E$15:$E$72,'Study Schedule'!$M$15:$M$72,"&lt;="&amp;AC102)</f>
        <v>9</v>
      </c>
    </row>
    <row r="103" spans="29:31" x14ac:dyDescent="0.45">
      <c r="AC103" s="11">
        <f>IF(ISBLANK('Study Schedule'!L111),AC102,'Study Schedule'!L111)</f>
        <v>45371.944857916111</v>
      </c>
      <c r="AD103" s="25" t="e">
        <f>AD102+'Study Schedule'!E111</f>
        <v>#REF!</v>
      </c>
      <c r="AE103" s="26">
        <f>SUMIFS('Study Schedule'!$E$15:$E$72,'Study Schedule'!$M$15:$M$72,"&lt;="&amp;AC103)</f>
        <v>9</v>
      </c>
    </row>
    <row r="104" spans="29:31" x14ac:dyDescent="0.45">
      <c r="AC104" s="11">
        <f>IF(ISBLANK('Study Schedule'!L112),AC103,'Study Schedule'!L112)</f>
        <v>45371.944857916111</v>
      </c>
      <c r="AD104" s="25" t="e">
        <f>AD103+'Study Schedule'!E112</f>
        <v>#REF!</v>
      </c>
      <c r="AE104" s="26">
        <f>SUMIFS('Study Schedule'!$E$15:$E$72,'Study Schedule'!$M$15:$M$72,"&lt;="&amp;AC104)</f>
        <v>9</v>
      </c>
    </row>
    <row r="105" spans="29:31" x14ac:dyDescent="0.45">
      <c r="AC105" s="11">
        <f>IF(ISBLANK('Study Schedule'!L113),AC104,'Study Schedule'!L113)</f>
        <v>45371.944857916111</v>
      </c>
      <c r="AD105" s="25" t="e">
        <f>AD104+'Study Schedule'!E113</f>
        <v>#REF!</v>
      </c>
      <c r="AE105" s="26">
        <f>SUMIFS('Study Schedule'!$E$15:$E$72,'Study Schedule'!$M$15:$M$72,"&lt;="&amp;AC105)</f>
        <v>9</v>
      </c>
    </row>
    <row r="106" spans="29:31" x14ac:dyDescent="0.45">
      <c r="AC106" s="11">
        <f>IF(ISBLANK('Study Schedule'!L114),AC105,'Study Schedule'!L114)</f>
        <v>45371.944857916111</v>
      </c>
      <c r="AD106" s="25" t="e">
        <f>AD105+'Study Schedule'!E114</f>
        <v>#REF!</v>
      </c>
      <c r="AE106" s="26">
        <f>SUMIFS('Study Schedule'!$E$15:$E$72,'Study Schedule'!$M$15:$M$72,"&lt;="&amp;AC106)</f>
        <v>9</v>
      </c>
    </row>
    <row r="107" spans="29:31" x14ac:dyDescent="0.45">
      <c r="AC107" s="11">
        <f>IF(ISBLANK('Study Schedule'!L115),AC106,'Study Schedule'!L115)</f>
        <v>45371.944857916111</v>
      </c>
      <c r="AD107" s="25" t="e">
        <f>AD106+'Study Schedule'!E115</f>
        <v>#REF!</v>
      </c>
      <c r="AE107" s="26">
        <f>SUMIFS('Study Schedule'!$E$15:$E$72,'Study Schedule'!$M$15:$M$72,"&lt;="&amp;AC107)</f>
        <v>9</v>
      </c>
    </row>
    <row r="108" spans="29:31" x14ac:dyDescent="0.45">
      <c r="AC108" s="11">
        <f>IF(ISBLANK('Study Schedule'!L116),AC107,'Study Schedule'!L116)</f>
        <v>45371.944857916111</v>
      </c>
      <c r="AD108" s="25" t="e">
        <f>AD107+'Study Schedule'!E116</f>
        <v>#REF!</v>
      </c>
      <c r="AE108" s="26">
        <f>SUMIFS('Study Schedule'!$E$15:$E$72,'Study Schedule'!$M$15:$M$72,"&lt;="&amp;AC108)</f>
        <v>9</v>
      </c>
    </row>
    <row r="109" spans="29:31" x14ac:dyDescent="0.45">
      <c r="AC109" s="11">
        <f>IF(ISBLANK('Study Schedule'!L117),AC108,'Study Schedule'!L117)</f>
        <v>45371.944857916111</v>
      </c>
      <c r="AD109" s="25" t="e">
        <f>AD108+'Study Schedule'!E117</f>
        <v>#REF!</v>
      </c>
      <c r="AE109" s="26">
        <f>SUMIFS('Study Schedule'!$E$15:$E$72,'Study Schedule'!$M$15:$M$72,"&lt;="&amp;AC109)</f>
        <v>9</v>
      </c>
    </row>
    <row r="110" spans="29:31" x14ac:dyDescent="0.45">
      <c r="AC110" s="11">
        <f>IF(ISBLANK('Study Schedule'!L118),AC109,'Study Schedule'!L118)</f>
        <v>45371.944857916111</v>
      </c>
      <c r="AD110" s="25" t="e">
        <f>AD109+'Study Schedule'!E118</f>
        <v>#REF!</v>
      </c>
      <c r="AE110" s="26">
        <f>SUMIFS('Study Schedule'!$E$15:$E$72,'Study Schedule'!$M$15:$M$72,"&lt;="&amp;AC110)</f>
        <v>9</v>
      </c>
    </row>
    <row r="111" spans="29:31" x14ac:dyDescent="0.45">
      <c r="AC111" s="11">
        <f>IF(ISBLANK('Study Schedule'!L119),AC110,'Study Schedule'!L119)</f>
        <v>45371.944857916111</v>
      </c>
      <c r="AD111" s="25" t="e">
        <f>AD110+'Study Schedule'!E119</f>
        <v>#REF!</v>
      </c>
      <c r="AE111" s="26">
        <f>SUMIFS('Study Schedule'!$E$15:$E$72,'Study Schedule'!$M$15:$M$72,"&lt;="&amp;AC111)</f>
        <v>9</v>
      </c>
    </row>
    <row r="112" spans="29:31" x14ac:dyDescent="0.45">
      <c r="AC112" s="11">
        <f>IF(ISBLANK('Study Schedule'!L120),AC111,'Study Schedule'!L120)</f>
        <v>45371.944857916111</v>
      </c>
      <c r="AD112" s="25" t="e">
        <f>AD111+'Study Schedule'!E120</f>
        <v>#REF!</v>
      </c>
      <c r="AE112" s="26">
        <f>SUMIFS('Study Schedule'!$E$15:$E$72,'Study Schedule'!$M$15:$M$72,"&lt;="&amp;AC112)</f>
        <v>9</v>
      </c>
    </row>
    <row r="113" spans="29:31" x14ac:dyDescent="0.45">
      <c r="AC113" s="11">
        <f>IF(ISBLANK('Study Schedule'!L121),AC112,'Study Schedule'!L121)</f>
        <v>45371.944857916111</v>
      </c>
      <c r="AD113" s="25" t="e">
        <f>AD112+'Study Schedule'!E121</f>
        <v>#REF!</v>
      </c>
      <c r="AE113" s="26">
        <f>SUMIFS('Study Schedule'!$E$15:$E$72,'Study Schedule'!$M$15:$M$72,"&lt;="&amp;AC113)</f>
        <v>9</v>
      </c>
    </row>
    <row r="114" spans="29:31" x14ac:dyDescent="0.45">
      <c r="AC114" s="11">
        <f>IF(ISBLANK('Study Schedule'!L122),AC113,'Study Schedule'!L122)</f>
        <v>45371.944857916111</v>
      </c>
      <c r="AD114" s="25" t="e">
        <f>AD113+'Study Schedule'!E122</f>
        <v>#REF!</v>
      </c>
      <c r="AE114" s="26">
        <f>SUMIFS('Study Schedule'!$E$15:$E$72,'Study Schedule'!$M$15:$M$72,"&lt;="&amp;AC114)</f>
        <v>9</v>
      </c>
    </row>
    <row r="115" spans="29:31" x14ac:dyDescent="0.45">
      <c r="AC115" s="11">
        <f>IF(ISBLANK('Study Schedule'!L123),AC114,'Study Schedule'!L123)</f>
        <v>45371.944857916111</v>
      </c>
      <c r="AD115" s="25" t="e">
        <f>AD114+'Study Schedule'!E123</f>
        <v>#REF!</v>
      </c>
      <c r="AE115" s="26">
        <f>SUMIFS('Study Schedule'!$E$15:$E$72,'Study Schedule'!$M$15:$M$72,"&lt;="&amp;AC115)</f>
        <v>9</v>
      </c>
    </row>
    <row r="116" spans="29:31" x14ac:dyDescent="0.45">
      <c r="AC116" s="11">
        <f>IF(ISBLANK('Study Schedule'!L124),AC115,'Study Schedule'!L124)</f>
        <v>45371.944857916111</v>
      </c>
      <c r="AD116" s="25" t="e">
        <f>AD115+'Study Schedule'!E124</f>
        <v>#REF!</v>
      </c>
      <c r="AE116" s="26">
        <f>SUMIFS('Study Schedule'!$E$15:$E$72,'Study Schedule'!$M$15:$M$72,"&lt;="&amp;AC116)</f>
        <v>9</v>
      </c>
    </row>
    <row r="117" spans="29:31" x14ac:dyDescent="0.45">
      <c r="AC117" s="11">
        <f>IF(ISBLANK('Study Schedule'!L125),AC116,'Study Schedule'!L125)</f>
        <v>45371.944857916111</v>
      </c>
      <c r="AD117" s="25" t="e">
        <f>AD116+'Study Schedule'!E125</f>
        <v>#REF!</v>
      </c>
      <c r="AE117" s="26">
        <f>SUMIFS('Study Schedule'!$E$15:$E$72,'Study Schedule'!$M$15:$M$72,"&lt;="&amp;AC117)</f>
        <v>9</v>
      </c>
    </row>
    <row r="118" spans="29:31" x14ac:dyDescent="0.45">
      <c r="AC118" s="11">
        <f>IF(ISBLANK('Study Schedule'!L126),AC117,'Study Schedule'!L126)</f>
        <v>45371.944857916111</v>
      </c>
      <c r="AD118" s="25" t="e">
        <f>AD117+'Study Schedule'!E126</f>
        <v>#REF!</v>
      </c>
      <c r="AE118" s="26">
        <f>SUMIFS('Study Schedule'!$E$15:$E$72,'Study Schedule'!$M$15:$M$72,"&lt;="&amp;AC118)</f>
        <v>9</v>
      </c>
    </row>
    <row r="119" spans="29:31" x14ac:dyDescent="0.45">
      <c r="AC119" s="11">
        <f>IF(ISBLANK('Study Schedule'!L127),AC118,'Study Schedule'!L127)</f>
        <v>45371.944857916111</v>
      </c>
      <c r="AD119" s="25" t="e">
        <f>AD118+'Study Schedule'!E127</f>
        <v>#REF!</v>
      </c>
      <c r="AE119" s="26">
        <f>SUMIFS('Study Schedule'!$E$15:$E$72,'Study Schedule'!$M$15:$M$72,"&lt;="&amp;AC119)</f>
        <v>9</v>
      </c>
    </row>
    <row r="120" spans="29:31" x14ac:dyDescent="0.45">
      <c r="AC120" s="11">
        <f>IF(ISBLANK('Study Schedule'!L128),AC119,'Study Schedule'!L128)</f>
        <v>45371.944857916111</v>
      </c>
      <c r="AD120" s="25" t="e">
        <f>AD119+'Study Schedule'!E128</f>
        <v>#REF!</v>
      </c>
      <c r="AE120" s="26">
        <f>SUMIFS('Study Schedule'!$E$15:$E$72,'Study Schedule'!$M$15:$M$72,"&lt;="&amp;AC120)</f>
        <v>9</v>
      </c>
    </row>
    <row r="121" spans="29:31" x14ac:dyDescent="0.45">
      <c r="AC121" s="11">
        <f>IF(ISBLANK('Study Schedule'!L129),AC120,'Study Schedule'!L129)</f>
        <v>45371.944857916111</v>
      </c>
      <c r="AD121" s="25" t="e">
        <f>AD120+'Study Schedule'!E129</f>
        <v>#REF!</v>
      </c>
      <c r="AE121" s="26">
        <f>SUMIFS('Study Schedule'!$E$15:$E$72,'Study Schedule'!$M$15:$M$72,"&lt;="&amp;AC121)</f>
        <v>9</v>
      </c>
    </row>
    <row r="122" spans="29:31" x14ac:dyDescent="0.45">
      <c r="AC122" s="11">
        <f>IF(ISBLANK('Study Schedule'!L130),AC121,'Study Schedule'!L130)</f>
        <v>45371.944857916111</v>
      </c>
      <c r="AD122" s="25" t="e">
        <f>AD121+'Study Schedule'!E130</f>
        <v>#REF!</v>
      </c>
      <c r="AE122" s="26">
        <f>SUMIFS('Study Schedule'!$E$15:$E$72,'Study Schedule'!$M$15:$M$72,"&lt;="&amp;AC122)</f>
        <v>9</v>
      </c>
    </row>
    <row r="123" spans="29:31" x14ac:dyDescent="0.45">
      <c r="AC123" s="11">
        <f>IF(ISBLANK('Study Schedule'!L131),AC122,'Study Schedule'!L131)</f>
        <v>45371.944857916111</v>
      </c>
      <c r="AD123" s="25" t="e">
        <f>AD122+'Study Schedule'!E131</f>
        <v>#REF!</v>
      </c>
      <c r="AE123" s="26">
        <f>SUMIFS('Study Schedule'!$E$15:$E$72,'Study Schedule'!$M$15:$M$72,"&lt;="&amp;AC123)</f>
        <v>9</v>
      </c>
    </row>
    <row r="124" spans="29:31" x14ac:dyDescent="0.45">
      <c r="AC124" s="11">
        <f>IF(ISBLANK('Study Schedule'!L132),AC123,'Study Schedule'!L132)</f>
        <v>45371.944857916111</v>
      </c>
      <c r="AD124" s="25" t="e">
        <f>AD123+'Study Schedule'!E132</f>
        <v>#REF!</v>
      </c>
      <c r="AE124" s="26">
        <f>SUMIFS('Study Schedule'!$E$15:$E$72,'Study Schedule'!$M$15:$M$72,"&lt;="&amp;AC124)</f>
        <v>9</v>
      </c>
    </row>
    <row r="125" spans="29:31" x14ac:dyDescent="0.45">
      <c r="AC125" s="11">
        <f>IF(ISBLANK('Study Schedule'!L133),AC124,'Study Schedule'!L133)</f>
        <v>45371.944857916111</v>
      </c>
      <c r="AD125" s="25" t="e">
        <f>AD124+'Study Schedule'!E133</f>
        <v>#REF!</v>
      </c>
      <c r="AE125" s="26">
        <f>SUMIFS('Study Schedule'!$E$15:$E$72,'Study Schedule'!$M$15:$M$72,"&lt;="&amp;AC125)</f>
        <v>9</v>
      </c>
    </row>
    <row r="126" spans="29:31" x14ac:dyDescent="0.45">
      <c r="AC126" s="11">
        <f>IF(ISBLANK('Study Schedule'!L134),AC125,'Study Schedule'!L134)</f>
        <v>45371.944857916111</v>
      </c>
      <c r="AD126" s="25" t="e">
        <f>AD125+'Study Schedule'!E134</f>
        <v>#REF!</v>
      </c>
      <c r="AE126" s="26">
        <f>SUMIFS('Study Schedule'!$E$15:$E$72,'Study Schedule'!$M$15:$M$72,"&lt;="&amp;AC126)</f>
        <v>9</v>
      </c>
    </row>
    <row r="127" spans="29:31" x14ac:dyDescent="0.45">
      <c r="AC127" s="11">
        <f>IF(ISBLANK('Study Schedule'!L135),AC126,'Study Schedule'!L135)</f>
        <v>45371.944857916111</v>
      </c>
      <c r="AD127" s="25" t="e">
        <f>AD126+'Study Schedule'!E135</f>
        <v>#REF!</v>
      </c>
      <c r="AE127" s="26">
        <f>SUMIFS('Study Schedule'!$E$15:$E$72,'Study Schedule'!$M$15:$M$72,"&lt;="&amp;AC127)</f>
        <v>9</v>
      </c>
    </row>
    <row r="128" spans="29:31" x14ac:dyDescent="0.45">
      <c r="AC128" s="11">
        <f>IF(ISBLANK('Study Schedule'!L136),AC127,'Study Schedule'!L136)</f>
        <v>45371.944857916111</v>
      </c>
      <c r="AD128" s="25" t="e">
        <f>AD127+'Study Schedule'!E136</f>
        <v>#REF!</v>
      </c>
      <c r="AE128" s="26">
        <f>SUMIFS('Study Schedule'!$E$15:$E$72,'Study Schedule'!$M$15:$M$72,"&lt;="&amp;AC128)</f>
        <v>9</v>
      </c>
    </row>
    <row r="129" spans="29:31" x14ac:dyDescent="0.45">
      <c r="AC129" s="11">
        <f>IF(ISBLANK('Study Schedule'!L137),AC128,'Study Schedule'!L137)</f>
        <v>45371.944857916111</v>
      </c>
      <c r="AD129" s="25" t="e">
        <f>AD128+'Study Schedule'!E137</f>
        <v>#REF!</v>
      </c>
      <c r="AE129" s="26">
        <f>SUMIFS('Study Schedule'!$E$15:$E$72,'Study Schedule'!$M$15:$M$72,"&lt;="&amp;AC129)</f>
        <v>9</v>
      </c>
    </row>
    <row r="130" spans="29:31" x14ac:dyDescent="0.45">
      <c r="AC130" s="11">
        <f>IF(ISBLANK('Study Schedule'!L138),AC129,'Study Schedule'!L138)</f>
        <v>45371.944857916111</v>
      </c>
      <c r="AD130" s="25" t="e">
        <f>AD129+'Study Schedule'!E138</f>
        <v>#REF!</v>
      </c>
      <c r="AE130" s="26">
        <f>SUMIFS('Study Schedule'!$E$15:$E$72,'Study Schedule'!$M$15:$M$72,"&lt;="&amp;AC130)</f>
        <v>9</v>
      </c>
    </row>
    <row r="131" spans="29:31" x14ac:dyDescent="0.45">
      <c r="AC131" s="11">
        <f>IF(ISBLANK('Study Schedule'!L139),AC130,'Study Schedule'!L139)</f>
        <v>45371.944857916111</v>
      </c>
      <c r="AD131" s="25" t="e">
        <f>AD130+'Study Schedule'!E139</f>
        <v>#REF!</v>
      </c>
      <c r="AE131" s="26">
        <f>SUMIFS('Study Schedule'!$E$15:$E$72,'Study Schedule'!$M$15:$M$72,"&lt;="&amp;AC131)</f>
        <v>9</v>
      </c>
    </row>
    <row r="132" spans="29:31" x14ac:dyDescent="0.45">
      <c r="AC132" s="11">
        <f>IF(ISBLANK('Study Schedule'!L140),AC131,'Study Schedule'!L140)</f>
        <v>45371.944857916111</v>
      </c>
      <c r="AD132" s="25" t="e">
        <f>AD131+'Study Schedule'!E140</f>
        <v>#REF!</v>
      </c>
      <c r="AE132" s="26">
        <f>SUMIFS('Study Schedule'!$E$15:$E$72,'Study Schedule'!$M$15:$M$72,"&lt;="&amp;AC132)</f>
        <v>9</v>
      </c>
    </row>
    <row r="133" spans="29:31" x14ac:dyDescent="0.45">
      <c r="AC133" s="11">
        <f>IF(ISBLANK('Study Schedule'!L141),AC132,'Study Schedule'!L141)</f>
        <v>45371.944857916111</v>
      </c>
      <c r="AD133" s="25" t="e">
        <f>AD132+'Study Schedule'!E141</f>
        <v>#REF!</v>
      </c>
      <c r="AE133" s="26">
        <f>SUMIFS('Study Schedule'!$E$15:$E$72,'Study Schedule'!$M$15:$M$72,"&lt;="&amp;AC133)</f>
        <v>9</v>
      </c>
    </row>
    <row r="134" spans="29:31" x14ac:dyDescent="0.45">
      <c r="AC134" s="11">
        <f>IF(ISBLANK('Study Schedule'!L142),AC133,'Study Schedule'!L142)</f>
        <v>45371.944857916111</v>
      </c>
      <c r="AD134" s="25" t="e">
        <f>AD133+'Study Schedule'!E142</f>
        <v>#REF!</v>
      </c>
      <c r="AE134" s="26">
        <f>SUMIFS('Study Schedule'!$E$15:$E$72,'Study Schedule'!$M$15:$M$72,"&lt;="&amp;AC134)</f>
        <v>9</v>
      </c>
    </row>
    <row r="135" spans="29:31" x14ac:dyDescent="0.45">
      <c r="AC135" s="11">
        <f>IF(ISBLANK('Study Schedule'!L143),AC134,'Study Schedule'!L143)</f>
        <v>45371.944857916111</v>
      </c>
      <c r="AD135" s="25" t="e">
        <f>AD134+'Study Schedule'!E143</f>
        <v>#REF!</v>
      </c>
      <c r="AE135" s="26">
        <f>SUMIFS('Study Schedule'!$E$15:$E$72,'Study Schedule'!$M$15:$M$72,"&lt;="&amp;AC135)</f>
        <v>9</v>
      </c>
    </row>
    <row r="136" spans="29:31" x14ac:dyDescent="0.45">
      <c r="AC136" s="11">
        <f>IF(ISBLANK('Study Schedule'!L144),AC135,'Study Schedule'!L144)</f>
        <v>45371.944857916111</v>
      </c>
      <c r="AD136" s="25" t="e">
        <f>AD135+'Study Schedule'!E144</f>
        <v>#REF!</v>
      </c>
      <c r="AE136" s="26">
        <f>SUMIFS('Study Schedule'!$E$15:$E$72,'Study Schedule'!$M$15:$M$72,"&lt;="&amp;AC136)</f>
        <v>9</v>
      </c>
    </row>
    <row r="137" spans="29:31" x14ac:dyDescent="0.45">
      <c r="AC137" s="11">
        <f>IF(ISBLANK('Study Schedule'!L145),AC136,'Study Schedule'!L145)</f>
        <v>45371.944857916111</v>
      </c>
      <c r="AD137" s="25" t="e">
        <f>AD136+'Study Schedule'!E145</f>
        <v>#REF!</v>
      </c>
      <c r="AE137" s="26">
        <f>SUMIFS('Study Schedule'!$E$15:$E$72,'Study Schedule'!$M$15:$M$72,"&lt;="&amp;AC137)</f>
        <v>9</v>
      </c>
    </row>
    <row r="138" spans="29:31" x14ac:dyDescent="0.45">
      <c r="AC138" s="11">
        <f>IF(ISBLANK('Study Schedule'!L146),AC137,'Study Schedule'!L146)</f>
        <v>45371.944857916111</v>
      </c>
      <c r="AD138" s="25" t="e">
        <f>AD137+'Study Schedule'!E146</f>
        <v>#REF!</v>
      </c>
      <c r="AE138" s="26">
        <f>SUMIFS('Study Schedule'!$E$15:$E$72,'Study Schedule'!$M$15:$M$72,"&lt;="&amp;AC138)</f>
        <v>9</v>
      </c>
    </row>
    <row r="139" spans="29:31" x14ac:dyDescent="0.45">
      <c r="AC139" s="11">
        <f>IF(ISBLANK('Study Schedule'!L147),AC138,'Study Schedule'!L147)</f>
        <v>45371.944857916111</v>
      </c>
      <c r="AD139" s="25" t="e">
        <f>AD138+'Study Schedule'!E147</f>
        <v>#REF!</v>
      </c>
      <c r="AE139" s="26">
        <f>SUMIFS('Study Schedule'!$E$15:$E$72,'Study Schedule'!$M$15:$M$72,"&lt;="&amp;AC139)</f>
        <v>9</v>
      </c>
    </row>
    <row r="140" spans="29:31" x14ac:dyDescent="0.45">
      <c r="AC140" s="11">
        <f>IF(ISBLANK('Study Schedule'!L148),AC139,'Study Schedule'!L148)</f>
        <v>45371.944857916111</v>
      </c>
      <c r="AD140" s="25" t="e">
        <f>AD139+'Study Schedule'!E148</f>
        <v>#REF!</v>
      </c>
      <c r="AE140" s="26">
        <f>SUMIFS('Study Schedule'!$E$15:$E$72,'Study Schedule'!$M$15:$M$72,"&lt;="&amp;AC140)</f>
        <v>9</v>
      </c>
    </row>
    <row r="141" spans="29:31" x14ac:dyDescent="0.45">
      <c r="AC141" s="11">
        <f>IF(ISBLANK('Study Schedule'!L149),AC140,'Study Schedule'!L149)</f>
        <v>45371.944857916111</v>
      </c>
      <c r="AD141" s="25" t="e">
        <f>AD140+'Study Schedule'!E149</f>
        <v>#REF!</v>
      </c>
      <c r="AE141" s="26">
        <f>SUMIFS('Study Schedule'!$E$15:$E$72,'Study Schedule'!$M$15:$M$72,"&lt;="&amp;AC141)</f>
        <v>9</v>
      </c>
    </row>
    <row r="142" spans="29:31" x14ac:dyDescent="0.45">
      <c r="AC142" s="11">
        <f>IF(ISBLANK('Study Schedule'!L150),AC141,'Study Schedule'!L150)</f>
        <v>45371.944857916111</v>
      </c>
      <c r="AD142" s="25" t="e">
        <f>AD141+'Study Schedule'!E150</f>
        <v>#REF!</v>
      </c>
      <c r="AE142" s="26">
        <f>SUMIFS('Study Schedule'!$E$15:$E$72,'Study Schedule'!$M$15:$M$72,"&lt;="&amp;AC142)</f>
        <v>9</v>
      </c>
    </row>
    <row r="143" spans="29:31" x14ac:dyDescent="0.45">
      <c r="AC143" s="11">
        <f>IF(ISBLANK('Study Schedule'!L151),AC142,'Study Schedule'!L151)</f>
        <v>45371.944857916111</v>
      </c>
      <c r="AD143" s="25" t="e">
        <f>AD142+'Study Schedule'!E151</f>
        <v>#REF!</v>
      </c>
      <c r="AE143" s="26">
        <f>SUMIFS('Study Schedule'!$E$15:$E$72,'Study Schedule'!$M$15:$M$72,"&lt;="&amp;AC143)</f>
        <v>9</v>
      </c>
    </row>
    <row r="144" spans="29:31" x14ac:dyDescent="0.45">
      <c r="AC144" s="11">
        <f>IF(ISBLANK('Study Schedule'!L152),AC143,'Study Schedule'!L152)</f>
        <v>45371.944857916111</v>
      </c>
      <c r="AD144" s="25" t="e">
        <f>AD143+'Study Schedule'!E152</f>
        <v>#REF!</v>
      </c>
      <c r="AE144" s="26">
        <f>SUMIFS('Study Schedule'!$E$15:$E$72,'Study Schedule'!$M$15:$M$72,"&lt;="&amp;AC144)</f>
        <v>9</v>
      </c>
    </row>
    <row r="145" spans="29:31" x14ac:dyDescent="0.45">
      <c r="AC145" s="11">
        <f>IF(ISBLANK('Study Schedule'!L153),AC144,'Study Schedule'!L153)</f>
        <v>45371.944857916111</v>
      </c>
      <c r="AD145" s="25" t="e">
        <f>AD144+'Study Schedule'!E153</f>
        <v>#REF!</v>
      </c>
      <c r="AE145" s="26">
        <f>SUMIFS('Study Schedule'!$E$15:$E$72,'Study Schedule'!$M$15:$M$72,"&lt;="&amp;AC145)</f>
        <v>9</v>
      </c>
    </row>
    <row r="146" spans="29:31" x14ac:dyDescent="0.45">
      <c r="AC146" s="11">
        <f>IF(ISBLANK('Study Schedule'!L154),AC145,'Study Schedule'!L154)</f>
        <v>45371.944857916111</v>
      </c>
      <c r="AD146" s="25" t="e">
        <f>AD145+'Study Schedule'!E154</f>
        <v>#REF!</v>
      </c>
      <c r="AE146" s="26">
        <f>SUMIFS('Study Schedule'!$E$15:$E$72,'Study Schedule'!$M$15:$M$72,"&lt;="&amp;AC146)</f>
        <v>9</v>
      </c>
    </row>
    <row r="147" spans="29:31" x14ac:dyDescent="0.45">
      <c r="AC147" s="11">
        <f>IF(ISBLANK('Study Schedule'!L155),AC146,'Study Schedule'!L155)</f>
        <v>45371.944857916111</v>
      </c>
      <c r="AD147" s="25" t="e">
        <f>AD146+'Study Schedule'!E155</f>
        <v>#REF!</v>
      </c>
      <c r="AE147" s="26">
        <f>SUMIFS('Study Schedule'!$E$15:$E$72,'Study Schedule'!$M$15:$M$72,"&lt;="&amp;AC147)</f>
        <v>9</v>
      </c>
    </row>
    <row r="148" spans="29:31" x14ac:dyDescent="0.45">
      <c r="AC148" s="11">
        <f>IF(ISBLANK('Study Schedule'!L156),AC147,'Study Schedule'!L156)</f>
        <v>45371.944857916111</v>
      </c>
      <c r="AD148" s="25" t="e">
        <f>AD147+'Study Schedule'!E156</f>
        <v>#REF!</v>
      </c>
      <c r="AE148" s="26">
        <f>SUMIFS('Study Schedule'!$E$15:$E$72,'Study Schedule'!$M$15:$M$72,"&lt;="&amp;AC148)</f>
        <v>9</v>
      </c>
    </row>
    <row r="149" spans="29:31" x14ac:dyDescent="0.45">
      <c r="AC149" s="11">
        <f>IF(ISBLANK('Study Schedule'!L157),AC148,'Study Schedule'!L157)</f>
        <v>45371.944857916111</v>
      </c>
      <c r="AD149" s="25" t="e">
        <f>AD148+'Study Schedule'!E157</f>
        <v>#REF!</v>
      </c>
      <c r="AE149" s="26">
        <f>SUMIFS('Study Schedule'!$E$15:$E$72,'Study Schedule'!$M$15:$M$72,"&lt;="&amp;AC149)</f>
        <v>9</v>
      </c>
    </row>
    <row r="150" spans="29:31" x14ac:dyDescent="0.45">
      <c r="AC150" s="11">
        <f>IF(ISBLANK('Study Schedule'!L158),AC149,'Study Schedule'!L158)</f>
        <v>45371.944857916111</v>
      </c>
      <c r="AD150" s="25" t="e">
        <f>AD149+'Study Schedule'!E158</f>
        <v>#REF!</v>
      </c>
      <c r="AE150" s="26">
        <f>SUMIFS('Study Schedule'!$E$15:$E$72,'Study Schedule'!$M$15:$M$72,"&lt;="&amp;AC150)</f>
        <v>9</v>
      </c>
    </row>
    <row r="151" spans="29:31" x14ac:dyDescent="0.45">
      <c r="AC151" s="11">
        <f>IF(ISBLANK('Study Schedule'!L159),AC150,'Study Schedule'!L159)</f>
        <v>45371.944857916111</v>
      </c>
      <c r="AD151" s="25" t="e">
        <f>AD150+'Study Schedule'!E159</f>
        <v>#REF!</v>
      </c>
      <c r="AE151" s="26">
        <f>SUMIFS('Study Schedule'!$E$15:$E$72,'Study Schedule'!$M$15:$M$72,"&lt;="&amp;AC151)</f>
        <v>9</v>
      </c>
    </row>
    <row r="152" spans="29:31" x14ac:dyDescent="0.45">
      <c r="AC152" s="11">
        <f>IF(ISBLANK('Study Schedule'!L160),AC151,'Study Schedule'!L160)</f>
        <v>45371.944857916111</v>
      </c>
      <c r="AD152" s="25" t="e">
        <f>AD151+'Study Schedule'!E160</f>
        <v>#REF!</v>
      </c>
      <c r="AE152" s="26">
        <f>SUMIFS('Study Schedule'!$E$15:$E$72,'Study Schedule'!$M$15:$M$72,"&lt;="&amp;AC152)</f>
        <v>9</v>
      </c>
    </row>
    <row r="153" spans="29:31" x14ac:dyDescent="0.45">
      <c r="AC153" s="11">
        <f>IF(ISBLANK('Study Schedule'!L161),AC152,'Study Schedule'!L161)</f>
        <v>45371.944857916111</v>
      </c>
      <c r="AD153" s="25" t="e">
        <f>AD152+'Study Schedule'!E161</f>
        <v>#REF!</v>
      </c>
      <c r="AE153" s="26">
        <f>SUMIFS('Study Schedule'!$E$15:$E$72,'Study Schedule'!$M$15:$M$72,"&lt;="&amp;AC153)</f>
        <v>9</v>
      </c>
    </row>
    <row r="154" spans="29:31" x14ac:dyDescent="0.45">
      <c r="AC154" s="11">
        <f>IF(ISBLANK('Study Schedule'!L162),AC153,'Study Schedule'!L162)</f>
        <v>45371.944857916111</v>
      </c>
      <c r="AD154" s="25" t="e">
        <f>AD153+'Study Schedule'!E162</f>
        <v>#REF!</v>
      </c>
      <c r="AE154" s="26">
        <f>SUMIFS('Study Schedule'!$E$15:$E$72,'Study Schedule'!$M$15:$M$72,"&lt;="&amp;AC154)</f>
        <v>9</v>
      </c>
    </row>
    <row r="155" spans="29:31" x14ac:dyDescent="0.45">
      <c r="AC155" s="11">
        <f>IF(ISBLANK('Study Schedule'!L163),AC154,'Study Schedule'!L163)</f>
        <v>45371.944857916111</v>
      </c>
      <c r="AD155" s="25" t="e">
        <f>AD154+'Study Schedule'!E163</f>
        <v>#REF!</v>
      </c>
      <c r="AE155" s="26">
        <f>SUMIFS('Study Schedule'!$E$15:$E$72,'Study Schedule'!$M$15:$M$72,"&lt;="&amp;AC155)</f>
        <v>9</v>
      </c>
    </row>
    <row r="156" spans="29:31" x14ac:dyDescent="0.45">
      <c r="AC156" s="11">
        <f>IF(ISBLANK('Study Schedule'!L164),AC155,'Study Schedule'!L164)</f>
        <v>45371.944857916111</v>
      </c>
      <c r="AD156" s="25" t="e">
        <f>AD155+'Study Schedule'!E164</f>
        <v>#REF!</v>
      </c>
      <c r="AE156" s="26">
        <f>SUMIFS('Study Schedule'!$E$15:$E$72,'Study Schedule'!$M$15:$M$72,"&lt;="&amp;AC156)</f>
        <v>9</v>
      </c>
    </row>
    <row r="157" spans="29:31" x14ac:dyDescent="0.45">
      <c r="AC157" s="11">
        <f>IF(ISBLANK('Study Schedule'!L165),AC156,'Study Schedule'!L165)</f>
        <v>45371.944857916111</v>
      </c>
      <c r="AD157" s="25" t="e">
        <f>AD156+'Study Schedule'!E165</f>
        <v>#REF!</v>
      </c>
      <c r="AE157" s="26">
        <f>SUMIFS('Study Schedule'!$E$15:$E$72,'Study Schedule'!$M$15:$M$72,"&lt;="&amp;AC157)</f>
        <v>9</v>
      </c>
    </row>
    <row r="158" spans="29:31" x14ac:dyDescent="0.45">
      <c r="AC158" s="11">
        <f>IF(ISBLANK('Study Schedule'!L166),AC157,'Study Schedule'!L166)</f>
        <v>45371.944857916111</v>
      </c>
      <c r="AD158" s="25" t="e">
        <f>AD157+'Study Schedule'!E166</f>
        <v>#REF!</v>
      </c>
      <c r="AE158" s="26">
        <f>SUMIFS('Study Schedule'!$E$15:$E$72,'Study Schedule'!$M$15:$M$72,"&lt;="&amp;AC158)</f>
        <v>9</v>
      </c>
    </row>
    <row r="159" spans="29:31" x14ac:dyDescent="0.45">
      <c r="AC159" s="11">
        <f>IF(ISBLANK('Study Schedule'!L167),AC158,'Study Schedule'!L167)</f>
        <v>45371.944857916111</v>
      </c>
      <c r="AD159" s="25" t="e">
        <f>AD158+'Study Schedule'!E167</f>
        <v>#REF!</v>
      </c>
      <c r="AE159" s="26">
        <f>SUMIFS('Study Schedule'!$E$15:$E$72,'Study Schedule'!$M$15:$M$72,"&lt;="&amp;AC159)</f>
        <v>9</v>
      </c>
    </row>
    <row r="160" spans="29:31" x14ac:dyDescent="0.45">
      <c r="AC160" s="11">
        <f>IF(ISBLANK('Study Schedule'!L168),AC159,'Study Schedule'!L168)</f>
        <v>45371.944857916111</v>
      </c>
      <c r="AD160" s="25" t="e">
        <f>AD159+'Study Schedule'!E168</f>
        <v>#REF!</v>
      </c>
      <c r="AE160" s="26">
        <f>SUMIFS('Study Schedule'!$E$15:$E$72,'Study Schedule'!$M$15:$M$72,"&lt;="&amp;AC160)</f>
        <v>9</v>
      </c>
    </row>
    <row r="161" spans="29:31" x14ac:dyDescent="0.45">
      <c r="AC161" s="11">
        <f>IF(ISBLANK('Study Schedule'!L169),AC160,'Study Schedule'!L169)</f>
        <v>45371.944857916111</v>
      </c>
      <c r="AD161" s="25" t="e">
        <f>AD160+'Study Schedule'!E169</f>
        <v>#REF!</v>
      </c>
      <c r="AE161" s="26">
        <f>SUMIFS('Study Schedule'!$E$15:$E$72,'Study Schedule'!$M$15:$M$72,"&lt;="&amp;AC161)</f>
        <v>9</v>
      </c>
    </row>
    <row r="162" spans="29:31" x14ac:dyDescent="0.45">
      <c r="AC162" s="11">
        <f>IF(ISBLANK('Study Schedule'!L170),AC161,'Study Schedule'!L170)</f>
        <v>45371.944857916111</v>
      </c>
      <c r="AD162" s="25" t="e">
        <f>AD161+'Study Schedule'!E170</f>
        <v>#REF!</v>
      </c>
      <c r="AE162" s="26">
        <f>SUMIFS('Study Schedule'!$E$15:$E$72,'Study Schedule'!$M$15:$M$72,"&lt;="&amp;AC162)</f>
        <v>9</v>
      </c>
    </row>
    <row r="163" spans="29:31" x14ac:dyDescent="0.45">
      <c r="AC163" s="11">
        <f>IF(ISBLANK('Study Schedule'!L171),AC162,'Study Schedule'!L171)</f>
        <v>45371.944857916111</v>
      </c>
      <c r="AD163" s="25" t="e">
        <f>AD162+'Study Schedule'!E171</f>
        <v>#REF!</v>
      </c>
      <c r="AE163" s="26">
        <f>SUMIFS('Study Schedule'!$E$15:$E$72,'Study Schedule'!$M$15:$M$72,"&lt;="&amp;AC163)</f>
        <v>9</v>
      </c>
    </row>
    <row r="164" spans="29:31" x14ac:dyDescent="0.45">
      <c r="AC164" s="11">
        <f>IF(ISBLANK('Study Schedule'!L172),AC163,'Study Schedule'!L172)</f>
        <v>45371.944857916111</v>
      </c>
      <c r="AD164" s="25" t="e">
        <f>AD163+'Study Schedule'!E172</f>
        <v>#REF!</v>
      </c>
      <c r="AE164" s="26">
        <f>SUMIFS('Study Schedule'!$E$15:$E$72,'Study Schedule'!$M$15:$M$72,"&lt;="&amp;AC164)</f>
        <v>9</v>
      </c>
    </row>
    <row r="165" spans="29:31" x14ac:dyDescent="0.45">
      <c r="AC165" s="11">
        <f>IF(ISBLANK('Study Schedule'!L173),AC164,'Study Schedule'!L173)</f>
        <v>45371.944857916111</v>
      </c>
      <c r="AD165" s="25" t="e">
        <f>AD164+'Study Schedule'!E173</f>
        <v>#REF!</v>
      </c>
      <c r="AE165" s="26">
        <f>SUMIFS('Study Schedule'!$E$15:$E$72,'Study Schedule'!$M$15:$M$72,"&lt;="&amp;AC165)</f>
        <v>9</v>
      </c>
    </row>
    <row r="166" spans="29:31" x14ac:dyDescent="0.45">
      <c r="AC166" s="11">
        <f>IF(ISBLANK('Study Schedule'!L174),AC165,'Study Schedule'!L174)</f>
        <v>45371.944857916111</v>
      </c>
      <c r="AD166" s="25" t="e">
        <f>AD165+'Study Schedule'!E174</f>
        <v>#REF!</v>
      </c>
      <c r="AE166" s="26">
        <f>SUMIFS('Study Schedule'!$E$15:$E$72,'Study Schedule'!$M$15:$M$72,"&lt;="&amp;AC166)</f>
        <v>9</v>
      </c>
    </row>
    <row r="167" spans="29:31" x14ac:dyDescent="0.45">
      <c r="AC167" s="11">
        <f>IF(ISBLANK('Study Schedule'!L175),AC166,'Study Schedule'!L175)</f>
        <v>45371.944857916111</v>
      </c>
      <c r="AD167" s="25" t="e">
        <f>AD166+'Study Schedule'!E175</f>
        <v>#REF!</v>
      </c>
      <c r="AE167" s="26">
        <f>SUMIFS('Study Schedule'!$E$15:$E$72,'Study Schedule'!$M$15:$M$72,"&lt;="&amp;AC167)</f>
        <v>9</v>
      </c>
    </row>
    <row r="168" spans="29:31" x14ac:dyDescent="0.45">
      <c r="AC168" s="11">
        <f>IF(ISBLANK('Study Schedule'!L176),AC167,'Study Schedule'!L176)</f>
        <v>45371.944857916111</v>
      </c>
      <c r="AD168" s="25" t="e">
        <f>AD167+'Study Schedule'!E176</f>
        <v>#REF!</v>
      </c>
      <c r="AE168" s="26">
        <f>SUMIFS('Study Schedule'!$E$15:$E$72,'Study Schedule'!$M$15:$M$72,"&lt;="&amp;AC168)</f>
        <v>9</v>
      </c>
    </row>
    <row r="169" spans="29:31" x14ac:dyDescent="0.45">
      <c r="AC169" s="11">
        <f>IF(ISBLANK('Study Schedule'!L177),AC168,'Study Schedule'!L177)</f>
        <v>45371.944857916111</v>
      </c>
      <c r="AD169" s="25" t="e">
        <f>AD168+'Study Schedule'!E177</f>
        <v>#REF!</v>
      </c>
      <c r="AE169" s="26">
        <f>SUMIFS('Study Schedule'!$E$15:$E$72,'Study Schedule'!$M$15:$M$72,"&lt;="&amp;AC169)</f>
        <v>9</v>
      </c>
    </row>
    <row r="170" spans="29:31" x14ac:dyDescent="0.45">
      <c r="AC170" s="11">
        <f>IF(ISBLANK('Study Schedule'!L178),AC169,'Study Schedule'!L178)</f>
        <v>45371.944857916111</v>
      </c>
      <c r="AD170" s="25" t="e">
        <f>AD169+'Study Schedule'!E178</f>
        <v>#REF!</v>
      </c>
      <c r="AE170" s="26">
        <f>SUMIFS('Study Schedule'!$E$15:$E$72,'Study Schedule'!$M$15:$M$72,"&lt;="&amp;AC170)</f>
        <v>9</v>
      </c>
    </row>
    <row r="171" spans="29:31" x14ac:dyDescent="0.45">
      <c r="AC171" s="11">
        <f>IF(ISBLANK('Study Schedule'!L179),AC170,'Study Schedule'!L179)</f>
        <v>45371.944857916111</v>
      </c>
      <c r="AD171" s="25" t="e">
        <f>AD170+'Study Schedule'!E179</f>
        <v>#REF!</v>
      </c>
      <c r="AE171" s="26">
        <f>SUMIFS('Study Schedule'!$E$15:$E$72,'Study Schedule'!$M$15:$M$72,"&lt;="&amp;AC171)</f>
        <v>9</v>
      </c>
    </row>
    <row r="172" spans="29:31" x14ac:dyDescent="0.45">
      <c r="AC172" s="11">
        <f>IF(ISBLANK('Study Schedule'!L180),AC171,'Study Schedule'!L180)</f>
        <v>45371.944857916111</v>
      </c>
      <c r="AD172" s="25" t="e">
        <f>AD171+'Study Schedule'!E180</f>
        <v>#REF!</v>
      </c>
      <c r="AE172" s="26">
        <f>SUMIFS('Study Schedule'!$E$15:$E$72,'Study Schedule'!$M$15:$M$72,"&lt;="&amp;AC172)</f>
        <v>9</v>
      </c>
    </row>
    <row r="173" spans="29:31" x14ac:dyDescent="0.45">
      <c r="AC173" s="11">
        <f>IF(ISBLANK('Study Schedule'!L181),AC172,'Study Schedule'!L181)</f>
        <v>45371.944857916111</v>
      </c>
      <c r="AD173" s="25" t="e">
        <f>AD172+'Study Schedule'!E181</f>
        <v>#REF!</v>
      </c>
      <c r="AE173" s="26">
        <f>SUMIFS('Study Schedule'!$E$15:$E$72,'Study Schedule'!$M$15:$M$72,"&lt;="&amp;AC173)</f>
        <v>9</v>
      </c>
    </row>
    <row r="174" spans="29:31" x14ac:dyDescent="0.45">
      <c r="AC174" s="11">
        <f>IF(ISBLANK('Study Schedule'!L182),AC173,'Study Schedule'!L182)</f>
        <v>45371.944857916111</v>
      </c>
      <c r="AD174" s="25" t="e">
        <f>AD173+'Study Schedule'!E182</f>
        <v>#REF!</v>
      </c>
      <c r="AE174" s="26">
        <f>SUMIFS('Study Schedule'!$E$15:$E$72,'Study Schedule'!$M$15:$M$72,"&lt;="&amp;AC174)</f>
        <v>9</v>
      </c>
    </row>
    <row r="175" spans="29:31" x14ac:dyDescent="0.45">
      <c r="AC175" s="11">
        <f>IF(ISBLANK('Study Schedule'!L183),AC174,'Study Schedule'!L183)</f>
        <v>45371.944857916111</v>
      </c>
      <c r="AD175" s="25" t="e">
        <f>AD174+'Study Schedule'!E183</f>
        <v>#REF!</v>
      </c>
      <c r="AE175" s="26">
        <f>SUMIFS('Study Schedule'!$E$15:$E$72,'Study Schedule'!$M$15:$M$72,"&lt;="&amp;AC175)</f>
        <v>9</v>
      </c>
    </row>
    <row r="176" spans="29:31" x14ac:dyDescent="0.45">
      <c r="AC176" s="11">
        <f>IF(ISBLANK('Study Schedule'!L184),AC175,'Study Schedule'!L184)</f>
        <v>45371.944857916111</v>
      </c>
      <c r="AD176" s="25" t="e">
        <f>AD175+'Study Schedule'!E184</f>
        <v>#REF!</v>
      </c>
      <c r="AE176" s="26">
        <f>SUMIFS('Study Schedule'!$E$15:$E$72,'Study Schedule'!$M$15:$M$72,"&lt;="&amp;AC176)</f>
        <v>9</v>
      </c>
    </row>
    <row r="177" spans="29:31" x14ac:dyDescent="0.45">
      <c r="AC177" s="11">
        <f>IF(ISBLANK('Study Schedule'!L185),AC176,'Study Schedule'!L185)</f>
        <v>45371.944857916111</v>
      </c>
      <c r="AD177" s="25" t="e">
        <f>AD176+'Study Schedule'!E185</f>
        <v>#REF!</v>
      </c>
      <c r="AE177" s="26">
        <f>SUMIFS('Study Schedule'!$E$15:$E$72,'Study Schedule'!$M$15:$M$72,"&lt;="&amp;AC177)</f>
        <v>9</v>
      </c>
    </row>
    <row r="178" spans="29:31" x14ac:dyDescent="0.45">
      <c r="AC178" s="11">
        <f>IF(ISBLANK('Study Schedule'!L186),AC177,'Study Schedule'!L186)</f>
        <v>45371.944857916111</v>
      </c>
      <c r="AD178" s="25" t="e">
        <f>AD177+'Study Schedule'!E186</f>
        <v>#REF!</v>
      </c>
      <c r="AE178" s="26">
        <f>SUMIFS('Study Schedule'!$E$15:$E$72,'Study Schedule'!$M$15:$M$72,"&lt;="&amp;AC178)</f>
        <v>9</v>
      </c>
    </row>
    <row r="179" spans="29:31" x14ac:dyDescent="0.45">
      <c r="AC179" s="11">
        <f>IF(ISBLANK('Study Schedule'!L187),AC178,'Study Schedule'!L187)</f>
        <v>45371.944857916111</v>
      </c>
      <c r="AD179" s="25" t="e">
        <f>AD178+'Study Schedule'!E187</f>
        <v>#REF!</v>
      </c>
      <c r="AE179" s="26">
        <f>SUMIFS('Study Schedule'!$E$15:$E$72,'Study Schedule'!$M$15:$M$72,"&lt;="&amp;AC179)</f>
        <v>9</v>
      </c>
    </row>
    <row r="180" spans="29:31" x14ac:dyDescent="0.45">
      <c r="AC180" s="11">
        <f>IF(ISBLANK('Study Schedule'!L188),AC179,'Study Schedule'!L188)</f>
        <v>45371.944857916111</v>
      </c>
      <c r="AD180" s="25" t="e">
        <f>AD179+'Study Schedule'!E188</f>
        <v>#REF!</v>
      </c>
      <c r="AE180" s="26">
        <f>SUMIFS('Study Schedule'!$E$15:$E$72,'Study Schedule'!$M$15:$M$72,"&lt;="&amp;AC180)</f>
        <v>9</v>
      </c>
    </row>
    <row r="181" spans="29:31" x14ac:dyDescent="0.45">
      <c r="AC181" s="11">
        <f>IF(ISBLANK('Study Schedule'!L189),AC180,'Study Schedule'!L189)</f>
        <v>45371.944857916111</v>
      </c>
      <c r="AD181" s="25" t="e">
        <f>AD180+'Study Schedule'!E189</f>
        <v>#REF!</v>
      </c>
      <c r="AE181" s="26">
        <f>SUMIFS('Study Schedule'!$E$15:$E$72,'Study Schedule'!$M$15:$M$72,"&lt;="&amp;AC181)</f>
        <v>9</v>
      </c>
    </row>
    <row r="182" spans="29:31" x14ac:dyDescent="0.45">
      <c r="AC182" s="11">
        <f>IF(ISBLANK('Study Schedule'!L190),AC181,'Study Schedule'!L190)</f>
        <v>45371.944857916111</v>
      </c>
      <c r="AD182" s="25" t="e">
        <f>AD181+'Study Schedule'!E190</f>
        <v>#REF!</v>
      </c>
      <c r="AE182" s="26">
        <f>SUMIFS('Study Schedule'!$E$15:$E$72,'Study Schedule'!$M$15:$M$72,"&lt;="&amp;AC182)</f>
        <v>9</v>
      </c>
    </row>
    <row r="183" spans="29:31" x14ac:dyDescent="0.45">
      <c r="AC183" s="11">
        <f>IF(ISBLANK('Study Schedule'!L191),AC182,'Study Schedule'!L191)</f>
        <v>45371.944857916111</v>
      </c>
      <c r="AD183" s="25" t="e">
        <f>AD182+'Study Schedule'!E191</f>
        <v>#REF!</v>
      </c>
      <c r="AE183" s="26">
        <f>SUMIFS('Study Schedule'!$E$15:$E$72,'Study Schedule'!$M$15:$M$72,"&lt;="&amp;AC183)</f>
        <v>9</v>
      </c>
    </row>
    <row r="184" spans="29:31" x14ac:dyDescent="0.45">
      <c r="AC184" s="11">
        <f>IF(ISBLANK('Study Schedule'!L192),AC183,'Study Schedule'!L192)</f>
        <v>45371.944857916111</v>
      </c>
      <c r="AD184" s="25" t="e">
        <f>AD183+'Study Schedule'!E192</f>
        <v>#REF!</v>
      </c>
      <c r="AE184" s="26">
        <f>SUMIFS('Study Schedule'!$E$15:$E$72,'Study Schedule'!$M$15:$M$72,"&lt;="&amp;AC184)</f>
        <v>9</v>
      </c>
    </row>
    <row r="185" spans="29:31" x14ac:dyDescent="0.45">
      <c r="AC185" s="11">
        <f>IF(ISBLANK('Study Schedule'!L193),AC184,'Study Schedule'!L193)</f>
        <v>45371.944857916111</v>
      </c>
      <c r="AD185" s="25" t="e">
        <f>AD184+'Study Schedule'!E193</f>
        <v>#REF!</v>
      </c>
      <c r="AE185" s="26">
        <f>SUMIFS('Study Schedule'!$E$15:$E$72,'Study Schedule'!$M$15:$M$72,"&lt;="&amp;AC185)</f>
        <v>9</v>
      </c>
    </row>
    <row r="186" spans="29:31" x14ac:dyDescent="0.45">
      <c r="AC186" s="11"/>
      <c r="AD186" s="25"/>
    </row>
    <row r="187" spans="29:31" x14ac:dyDescent="0.45">
      <c r="AC187" s="11"/>
      <c r="AD187" s="25"/>
    </row>
    <row r="188" spans="29:31" x14ac:dyDescent="0.45">
      <c r="AC188" s="11"/>
      <c r="AD188" s="25"/>
    </row>
    <row r="189" spans="29:31" x14ac:dyDescent="0.45">
      <c r="AC189" s="11"/>
      <c r="AD189" s="25"/>
    </row>
    <row r="190" spans="29:31" x14ac:dyDescent="0.45">
      <c r="AC190" s="11"/>
      <c r="AD190" s="25"/>
    </row>
    <row r="191" spans="29:31" x14ac:dyDescent="0.45">
      <c r="AC191" s="11"/>
      <c r="AD191" s="25"/>
    </row>
    <row r="192" spans="29:31" x14ac:dyDescent="0.45">
      <c r="AC192" s="11"/>
      <c r="AD192" s="25"/>
    </row>
    <row r="193" spans="29:30" x14ac:dyDescent="0.45">
      <c r="AC193" s="11"/>
      <c r="AD193" s="25"/>
    </row>
    <row r="194" spans="29:30" x14ac:dyDescent="0.45">
      <c r="AC194" s="11"/>
      <c r="AD194" s="25"/>
    </row>
    <row r="195" spans="29:30" x14ac:dyDescent="0.45">
      <c r="AC195" s="11"/>
      <c r="AD195" s="25"/>
    </row>
    <row r="196" spans="29:30" x14ac:dyDescent="0.45">
      <c r="AC196" s="11"/>
      <c r="AD196" s="25"/>
    </row>
    <row r="197" spans="29:30" x14ac:dyDescent="0.45">
      <c r="AC197" s="11"/>
      <c r="AD197" s="25"/>
    </row>
    <row r="198" spans="29:30" x14ac:dyDescent="0.45">
      <c r="AC198" s="11"/>
      <c r="AD198" s="25"/>
    </row>
    <row r="199" spans="29:30" x14ac:dyDescent="0.45">
      <c r="AC199" s="11"/>
      <c r="AD199" s="25"/>
    </row>
    <row r="200" spans="29:30" x14ac:dyDescent="0.45">
      <c r="AC200" s="11"/>
      <c r="AD200" s="25"/>
    </row>
    <row r="201" spans="29:30" x14ac:dyDescent="0.45">
      <c r="AC201" s="11"/>
      <c r="AD201" s="25"/>
    </row>
    <row r="202" spans="29:30" x14ac:dyDescent="0.45">
      <c r="AC202" s="11"/>
      <c r="AD202" s="25"/>
    </row>
    <row r="203" spans="29:30" x14ac:dyDescent="0.45">
      <c r="AC203" s="11"/>
      <c r="AD203" s="25"/>
    </row>
    <row r="204" spans="29:30" x14ac:dyDescent="0.45">
      <c r="AC204" s="11"/>
      <c r="AD204" s="25"/>
    </row>
    <row r="205" spans="29:30" x14ac:dyDescent="0.45">
      <c r="AC205" s="11"/>
      <c r="AD205" s="25"/>
    </row>
    <row r="206" spans="29:30" x14ac:dyDescent="0.45">
      <c r="AC206" s="11"/>
      <c r="AD206" s="25"/>
    </row>
    <row r="207" spans="29:30" x14ac:dyDescent="0.45">
      <c r="AC207" s="11"/>
      <c r="AD207" s="25"/>
    </row>
    <row r="208" spans="29:30" x14ac:dyDescent="0.45">
      <c r="AC208" s="11"/>
      <c r="AD208" s="25"/>
    </row>
    <row r="209" spans="29:30" x14ac:dyDescent="0.45">
      <c r="AC209" s="11"/>
      <c r="AD209" s="25"/>
    </row>
    <row r="210" spans="29:30" x14ac:dyDescent="0.45">
      <c r="AC210" s="11"/>
      <c r="AD210" s="25"/>
    </row>
    <row r="211" spans="29:30" x14ac:dyDescent="0.45">
      <c r="AC211" s="11"/>
      <c r="AD211" s="25"/>
    </row>
    <row r="212" spans="29:30" x14ac:dyDescent="0.45">
      <c r="AC212" s="11"/>
      <c r="AD212" s="25"/>
    </row>
    <row r="213" spans="29:30" x14ac:dyDescent="0.45">
      <c r="AC213" s="11"/>
      <c r="AD213" s="25"/>
    </row>
    <row r="214" spans="29:30" x14ac:dyDescent="0.45">
      <c r="AC214" s="11"/>
      <c r="AD214" s="25"/>
    </row>
    <row r="215" spans="29:30" x14ac:dyDescent="0.45">
      <c r="AC215" s="11"/>
      <c r="AD215" s="25"/>
    </row>
    <row r="216" spans="29:30" x14ac:dyDescent="0.45">
      <c r="AC216" s="11"/>
      <c r="AD216" s="25"/>
    </row>
    <row r="217" spans="29:30" x14ac:dyDescent="0.45">
      <c r="AC217" s="11"/>
      <c r="AD217" s="25"/>
    </row>
    <row r="218" spans="29:30" x14ac:dyDescent="0.45">
      <c r="AC218" s="11"/>
      <c r="AD218" s="25"/>
    </row>
    <row r="219" spans="29:30" x14ac:dyDescent="0.45">
      <c r="AC219" s="11"/>
      <c r="AD219" s="25"/>
    </row>
    <row r="220" spans="29:30" x14ac:dyDescent="0.45">
      <c r="AC220" s="11"/>
      <c r="AD220" s="25"/>
    </row>
    <row r="221" spans="29:30" x14ac:dyDescent="0.45">
      <c r="AC221" s="11"/>
      <c r="AD221" s="25"/>
    </row>
    <row r="222" spans="29:30" x14ac:dyDescent="0.45">
      <c r="AC222" s="11"/>
      <c r="AD222" s="25"/>
    </row>
    <row r="223" spans="29:30" x14ac:dyDescent="0.45">
      <c r="AC223" s="11"/>
      <c r="AD223" s="25"/>
    </row>
    <row r="224" spans="29:30" x14ac:dyDescent="0.45">
      <c r="AC224" s="11"/>
      <c r="AD224" s="25"/>
    </row>
    <row r="225" spans="29:30" x14ac:dyDescent="0.45">
      <c r="AC225" s="11"/>
      <c r="AD225" s="25"/>
    </row>
    <row r="226" spans="29:30" x14ac:dyDescent="0.45">
      <c r="AC226" s="11"/>
      <c r="AD226" s="25"/>
    </row>
    <row r="227" spans="29:30" x14ac:dyDescent="0.45">
      <c r="AC227" s="11"/>
      <c r="AD227" s="25"/>
    </row>
    <row r="228" spans="29:30" x14ac:dyDescent="0.45">
      <c r="AC228" s="11"/>
      <c r="AD228" s="25"/>
    </row>
    <row r="229" spans="29:30" x14ac:dyDescent="0.45">
      <c r="AC229" s="11"/>
      <c r="AD229" s="25"/>
    </row>
    <row r="230" spans="29:30" x14ac:dyDescent="0.45">
      <c r="AC230" s="11"/>
      <c r="AD230" s="25"/>
    </row>
    <row r="231" spans="29:30" x14ac:dyDescent="0.45">
      <c r="AC231" s="11"/>
      <c r="AD231" s="25"/>
    </row>
    <row r="232" spans="29:30" x14ac:dyDescent="0.45">
      <c r="AC232" s="11"/>
      <c r="AD232" s="25"/>
    </row>
    <row r="233" spans="29:30" x14ac:dyDescent="0.45">
      <c r="AC233" s="11"/>
      <c r="AD233" s="25"/>
    </row>
    <row r="234" spans="29:30" x14ac:dyDescent="0.45">
      <c r="AC234" s="11"/>
      <c r="AD234" s="25"/>
    </row>
    <row r="235" spans="29:30" x14ac:dyDescent="0.45">
      <c r="AC235" s="11"/>
      <c r="AD235" s="25"/>
    </row>
    <row r="236" spans="29:30" x14ac:dyDescent="0.45">
      <c r="AC236" s="11"/>
      <c r="AD236" s="25"/>
    </row>
    <row r="237" spans="29:30" x14ac:dyDescent="0.45">
      <c r="AC237" s="11"/>
      <c r="AD237" s="25"/>
    </row>
    <row r="238" spans="29:30" x14ac:dyDescent="0.45">
      <c r="AC238" s="11"/>
      <c r="AD238" s="25"/>
    </row>
    <row r="239" spans="29:30" x14ac:dyDescent="0.45">
      <c r="AC239" s="11"/>
      <c r="AD239" s="25"/>
    </row>
    <row r="240" spans="29:30" x14ac:dyDescent="0.45">
      <c r="AC240" s="11"/>
      <c r="AD240" s="25"/>
    </row>
    <row r="241" spans="29:30" x14ac:dyDescent="0.45">
      <c r="AC241" s="11"/>
      <c r="AD241" s="25"/>
    </row>
    <row r="242" spans="29:30" x14ac:dyDescent="0.45">
      <c r="AC242" s="11"/>
      <c r="AD242" s="25"/>
    </row>
    <row r="243" spans="29:30" x14ac:dyDescent="0.45">
      <c r="AC243" s="11"/>
      <c r="AD243" s="25"/>
    </row>
    <row r="244" spans="29:30" x14ac:dyDescent="0.45">
      <c r="AC244" s="11"/>
      <c r="AD244" s="25"/>
    </row>
    <row r="245" spans="29:30" x14ac:dyDescent="0.45">
      <c r="AC245" s="11"/>
      <c r="AD245" s="25"/>
    </row>
    <row r="246" spans="29:30" x14ac:dyDescent="0.45">
      <c r="AC246" s="11"/>
      <c r="AD246" s="25"/>
    </row>
    <row r="247" spans="29:30" x14ac:dyDescent="0.45">
      <c r="AC247" s="11"/>
      <c r="AD247" s="25"/>
    </row>
    <row r="248" spans="29:30" x14ac:dyDescent="0.45">
      <c r="AC248" s="11"/>
      <c r="AD248" s="25"/>
    </row>
    <row r="249" spans="29:30" x14ac:dyDescent="0.45">
      <c r="AC249" s="11"/>
      <c r="AD249" s="25"/>
    </row>
    <row r="250" spans="29:30" x14ac:dyDescent="0.45">
      <c r="AC250" s="11"/>
      <c r="AD250" s="25"/>
    </row>
    <row r="251" spans="29:30" x14ac:dyDescent="0.45">
      <c r="AC251" s="11"/>
      <c r="AD251" s="25"/>
    </row>
    <row r="252" spans="29:30" x14ac:dyDescent="0.45">
      <c r="AC252" s="11"/>
      <c r="AD252" s="25"/>
    </row>
    <row r="253" spans="29:30" x14ac:dyDescent="0.45">
      <c r="AC253" s="11"/>
      <c r="AD253" s="25"/>
    </row>
    <row r="254" spans="29:30" x14ac:dyDescent="0.45">
      <c r="AC254" s="11"/>
      <c r="AD254" s="25"/>
    </row>
    <row r="255" spans="29:30" x14ac:dyDescent="0.45">
      <c r="AC255" s="11"/>
      <c r="AD255" s="25"/>
    </row>
    <row r="256" spans="29:30" x14ac:dyDescent="0.45">
      <c r="AC256" s="11"/>
      <c r="AD256" s="25"/>
    </row>
    <row r="257" spans="29:30" x14ac:dyDescent="0.45">
      <c r="AC257" s="11"/>
      <c r="AD257" s="25"/>
    </row>
    <row r="258" spans="29:30" x14ac:dyDescent="0.45">
      <c r="AC258" s="11"/>
      <c r="AD258" s="25"/>
    </row>
    <row r="259" spans="29:30" x14ac:dyDescent="0.45">
      <c r="AC259" s="11"/>
      <c r="AD259" s="25"/>
    </row>
    <row r="260" spans="29:30" x14ac:dyDescent="0.45">
      <c r="AC260" s="11"/>
      <c r="AD260" s="25"/>
    </row>
    <row r="261" spans="29:30" x14ac:dyDescent="0.45">
      <c r="AC261" s="11"/>
      <c r="AD261" s="25"/>
    </row>
    <row r="262" spans="29:30" x14ac:dyDescent="0.45">
      <c r="AC262" s="11"/>
      <c r="AD262" s="25"/>
    </row>
    <row r="263" spans="29:30" x14ac:dyDescent="0.45">
      <c r="AC263" s="11"/>
      <c r="AD263" s="25"/>
    </row>
    <row r="264" spans="29:30" x14ac:dyDescent="0.45">
      <c r="AC264" s="11"/>
      <c r="AD264" s="25"/>
    </row>
    <row r="265" spans="29:30" x14ac:dyDescent="0.45">
      <c r="AC265" s="11"/>
      <c r="AD265" s="25"/>
    </row>
    <row r="266" spans="29:30" x14ac:dyDescent="0.45">
      <c r="AC266" s="11"/>
      <c r="AD266" s="25"/>
    </row>
    <row r="267" spans="29:30" x14ac:dyDescent="0.45">
      <c r="AC267" s="11"/>
      <c r="AD267" s="25"/>
    </row>
    <row r="268" spans="29:30" x14ac:dyDescent="0.45">
      <c r="AC268" s="11"/>
      <c r="AD268" s="25"/>
    </row>
    <row r="269" spans="29:30" x14ac:dyDescent="0.45">
      <c r="AC269" s="11"/>
      <c r="AD269" s="25"/>
    </row>
    <row r="270" spans="29:30" x14ac:dyDescent="0.45">
      <c r="AC270" s="11"/>
      <c r="AD270" s="25"/>
    </row>
    <row r="271" spans="29:30" x14ac:dyDescent="0.45">
      <c r="AC271" s="11"/>
      <c r="AD271" s="25"/>
    </row>
    <row r="272" spans="29:30" x14ac:dyDescent="0.45">
      <c r="AC272" s="11"/>
      <c r="AD272" s="25"/>
    </row>
    <row r="273" spans="29:30" x14ac:dyDescent="0.45">
      <c r="AC273" s="11"/>
      <c r="AD273" s="25"/>
    </row>
    <row r="274" spans="29:30" x14ac:dyDescent="0.45">
      <c r="AC274" s="11"/>
      <c r="AD274" s="25"/>
    </row>
    <row r="275" spans="29:30" x14ac:dyDescent="0.45">
      <c r="AC275" s="11"/>
      <c r="AD275" s="25"/>
    </row>
    <row r="276" spans="29:30" x14ac:dyDescent="0.45">
      <c r="AC276" s="11"/>
      <c r="AD276" s="25"/>
    </row>
    <row r="277" spans="29:30" x14ac:dyDescent="0.45">
      <c r="AC277" s="11"/>
      <c r="AD277" s="25"/>
    </row>
    <row r="278" spans="29:30" x14ac:dyDescent="0.45">
      <c r="AC278" s="11"/>
      <c r="AD278" s="25"/>
    </row>
    <row r="279" spans="29:30" x14ac:dyDescent="0.45">
      <c r="AC279" s="11"/>
      <c r="AD279" s="25"/>
    </row>
    <row r="280" spans="29:30" x14ac:dyDescent="0.45">
      <c r="AC280" s="11"/>
      <c r="AD280" s="25"/>
    </row>
    <row r="281" spans="29:30" x14ac:dyDescent="0.45">
      <c r="AC281" s="11"/>
      <c r="AD281" s="25"/>
    </row>
  </sheetData>
  <pageMargins left="0.7" right="0.7" top="0.75" bottom="0.75" header="0.3" footer="0.3"/>
  <pageSetup scale="51" fitToHeight="0" orientation="portrait" r:id="rId2"/>
  <headerFooter>
    <oddHeader>&amp;LTIA Suggested Study Schedule - GH DP Spring 2023&amp;Rwww.theinfiniteactuary.com</oddHeader>
    <oddFooter>&amp;L© 2023 The Infinite Actuary, LLC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2590-8980-494D-B39E-E67BBC1DC4C5}">
  <sheetPr codeName="Sheet4">
    <tabColor rgb="FFFF0000"/>
  </sheetPr>
  <dimension ref="A1:L197"/>
  <sheetViews>
    <sheetView zoomScale="80" zoomScaleNormal="80" workbookViewId="0">
      <pane ySplit="13" topLeftCell="A14" activePane="bottomLeft" state="frozen"/>
      <selection activeCell="H10" sqref="H10"/>
      <selection pane="bottomLeft" activeCell="G23" sqref="G23"/>
    </sheetView>
  </sheetViews>
  <sheetFormatPr defaultRowHeight="14.25" x14ac:dyDescent="0.45"/>
  <cols>
    <col min="4" max="4" width="22.3984375" bestFit="1" customWidth="1"/>
    <col min="5" max="5" width="7.3984375" bestFit="1" customWidth="1"/>
    <col min="6" max="6" width="58.1328125" bestFit="1" customWidth="1"/>
    <col min="7" max="7" width="76.6640625" bestFit="1" customWidth="1"/>
    <col min="8" max="8" width="6.265625" bestFit="1" customWidth="1"/>
    <col min="9" max="9" width="5.3984375" bestFit="1" customWidth="1"/>
    <col min="11" max="11" width="8.59765625" bestFit="1" customWidth="1"/>
  </cols>
  <sheetData>
    <row r="1" spans="1:11" x14ac:dyDescent="0.45">
      <c r="D1" t="s">
        <v>194</v>
      </c>
      <c r="E1" s="7">
        <f>+SUM('Study Schedule'!J15:J72)</f>
        <v>1478</v>
      </c>
      <c r="F1" s="65" t="e">
        <f>SUM('Study Schedule'!E15:E72)+SUM('Study Schedule'!I15:I72)+SUM('Study Schedule'!J15:J72)*0.25-0.75*('Study Schedule'!#REF!+'Study Schedule'!I44+'Study Schedule'!I63+'Study Schedule'!#REF!)</f>
        <v>#REF!</v>
      </c>
    </row>
    <row r="2" spans="1:11" x14ac:dyDescent="0.45">
      <c r="E2" t="s">
        <v>178</v>
      </c>
      <c r="F2" t="s">
        <v>179</v>
      </c>
      <c r="G2" t="s">
        <v>176</v>
      </c>
      <c r="H2" t="s">
        <v>175</v>
      </c>
    </row>
    <row r="3" spans="1:11" x14ac:dyDescent="0.45">
      <c r="D3" t="s">
        <v>186</v>
      </c>
      <c r="E3">
        <v>1</v>
      </c>
      <c r="F3">
        <v>1</v>
      </c>
    </row>
    <row r="4" spans="1:11" x14ac:dyDescent="0.45">
      <c r="D4" t="s">
        <v>189</v>
      </c>
      <c r="G4">
        <v>1</v>
      </c>
      <c r="H4">
        <v>1</v>
      </c>
    </row>
    <row r="5" spans="1:11" x14ac:dyDescent="0.45">
      <c r="D5" t="s">
        <v>184</v>
      </c>
      <c r="E5">
        <v>1</v>
      </c>
    </row>
    <row r="6" spans="1:11" x14ac:dyDescent="0.45">
      <c r="D6" t="s">
        <v>187</v>
      </c>
      <c r="G6">
        <v>1</v>
      </c>
    </row>
    <row r="7" spans="1:11" x14ac:dyDescent="0.45">
      <c r="D7" t="s">
        <v>188</v>
      </c>
      <c r="H7">
        <v>1</v>
      </c>
    </row>
    <row r="8" spans="1:11" x14ac:dyDescent="0.45">
      <c r="D8" t="s">
        <v>185</v>
      </c>
      <c r="F8">
        <v>1</v>
      </c>
    </row>
    <row r="9" spans="1:11" x14ac:dyDescent="0.45">
      <c r="D9" t="s">
        <v>190</v>
      </c>
      <c r="E9">
        <v>1</v>
      </c>
      <c r="G9">
        <v>1</v>
      </c>
    </row>
    <row r="10" spans="1:11" x14ac:dyDescent="0.45">
      <c r="D10" s="21" t="s">
        <v>191</v>
      </c>
      <c r="E10" s="21"/>
      <c r="F10" s="21">
        <v>1</v>
      </c>
      <c r="G10" s="21"/>
      <c r="H10" s="21">
        <v>1</v>
      </c>
    </row>
    <row r="11" spans="1:11" x14ac:dyDescent="0.45">
      <c r="D11" t="s">
        <v>192</v>
      </c>
      <c r="E11" t="e">
        <f>IF(VLOOKUP(exam_select,$D$3:$H$10,2,0)=1,E2,"")</f>
        <v>#REF!</v>
      </c>
      <c r="F11" t="e">
        <f>IF(VLOOKUP(exam_select,$D$3:$H$10,3,0)=1,F2,"")</f>
        <v>#REF!</v>
      </c>
      <c r="G11" t="e">
        <f>IF(VLOOKUP(exam_select,$D$3:$H$10,4,0)=1,G2,"")</f>
        <v>#REF!</v>
      </c>
      <c r="H11" t="e">
        <f>IF(VLOOKUP(exam_select,$D$3:$H$10,5,0)=1,H2,"")</f>
        <v>#REF!</v>
      </c>
    </row>
    <row r="13" spans="1:11" ht="42.75" x14ac:dyDescent="0.45">
      <c r="A13" t="s">
        <v>193</v>
      </c>
      <c r="B13" t="s">
        <v>174</v>
      </c>
      <c r="C13" t="s">
        <v>177</v>
      </c>
      <c r="D13" s="4" t="s">
        <v>7</v>
      </c>
      <c r="E13" s="4" t="s">
        <v>6</v>
      </c>
      <c r="F13" s="4" t="s">
        <v>5</v>
      </c>
      <c r="G13" s="4" t="s">
        <v>4</v>
      </c>
      <c r="H13" s="4" t="s">
        <v>171</v>
      </c>
      <c r="I13" s="15" t="s">
        <v>172</v>
      </c>
      <c r="J13" s="15" t="s">
        <v>173</v>
      </c>
      <c r="K13" s="4" t="s">
        <v>141</v>
      </c>
    </row>
    <row r="14" spans="1:11" x14ac:dyDescent="0.45">
      <c r="A14" t="e">
        <f>IF(OR(B14='Hidden Background Info'!$E$11,B14='Hidden Background Info'!$F$11,B14='Hidden Background Info'!$G$11,B14='Hidden Background Info'!$H$11),1,0)</f>
        <v>#REF!</v>
      </c>
      <c r="B14" t="s">
        <v>393</v>
      </c>
      <c r="C14">
        <v>1</v>
      </c>
      <c r="D14" s="1" t="s">
        <v>388</v>
      </c>
      <c r="E14" s="1">
        <v>1.1000000000000001</v>
      </c>
      <c r="F14" s="1" t="s">
        <v>27</v>
      </c>
      <c r="G14" s="1" t="s">
        <v>34</v>
      </c>
      <c r="H14" s="62">
        <v>18</v>
      </c>
      <c r="I14" s="63">
        <v>9</v>
      </c>
      <c r="J14" s="62">
        <v>7</v>
      </c>
      <c r="K14" s="62">
        <v>45</v>
      </c>
    </row>
    <row r="15" spans="1:11" x14ac:dyDescent="0.45">
      <c r="A15" t="e">
        <f>IF(OR(B15='Hidden Background Info'!$E$11,B15='Hidden Background Info'!$F$11,B15='Hidden Background Info'!$G$11,B15='Hidden Background Info'!$H$11),1,0)</f>
        <v>#REF!</v>
      </c>
      <c r="B15" t="s">
        <v>393</v>
      </c>
      <c r="C15">
        <f>C14+1</f>
        <v>2</v>
      </c>
      <c r="D15" s="1" t="s">
        <v>388</v>
      </c>
      <c r="E15" s="1">
        <v>1.2</v>
      </c>
      <c r="F15" s="1" t="s">
        <v>28</v>
      </c>
      <c r="G15" s="1" t="s">
        <v>35</v>
      </c>
      <c r="H15" s="62">
        <v>10</v>
      </c>
      <c r="I15" s="63">
        <v>5</v>
      </c>
      <c r="J15" s="62">
        <v>4</v>
      </c>
      <c r="K15" s="62">
        <v>22</v>
      </c>
    </row>
    <row r="16" spans="1:11" x14ac:dyDescent="0.45">
      <c r="A16" t="e">
        <f>IF(OR(B16='Hidden Background Info'!$E$11,B16='Hidden Background Info'!$F$11,B16='Hidden Background Info'!$G$11,B16='Hidden Background Info'!$H$11),1,0)</f>
        <v>#REF!</v>
      </c>
      <c r="B16" t="s">
        <v>393</v>
      </c>
      <c r="C16">
        <f t="shared" ref="C16:C31" si="0">C15+1</f>
        <v>3</v>
      </c>
      <c r="D16" s="1" t="s">
        <v>388</v>
      </c>
      <c r="E16" s="1">
        <v>1.3</v>
      </c>
      <c r="F16" s="1" t="s">
        <v>29</v>
      </c>
      <c r="G16" s="1" t="s">
        <v>36</v>
      </c>
      <c r="H16" s="62">
        <v>18</v>
      </c>
      <c r="I16" s="63">
        <v>7</v>
      </c>
      <c r="J16" s="62">
        <v>5</v>
      </c>
      <c r="K16" s="62">
        <v>22</v>
      </c>
    </row>
    <row r="17" spans="1:11" x14ac:dyDescent="0.45">
      <c r="A17" t="e">
        <f>IF(OR(B17='Hidden Background Info'!$E$11,B17='Hidden Background Info'!$F$11,B17='Hidden Background Info'!$G$11,B17='Hidden Background Info'!$H$11),1,0)</f>
        <v>#REF!</v>
      </c>
      <c r="B17" t="s">
        <v>393</v>
      </c>
      <c r="C17">
        <f t="shared" si="0"/>
        <v>4</v>
      </c>
      <c r="D17" s="1" t="s">
        <v>388</v>
      </c>
      <c r="E17" s="1">
        <v>1.4</v>
      </c>
      <c r="F17" s="1" t="s">
        <v>30</v>
      </c>
      <c r="G17" s="1" t="s">
        <v>37</v>
      </c>
      <c r="H17" s="62">
        <v>20</v>
      </c>
      <c r="I17" s="63">
        <v>9</v>
      </c>
      <c r="J17" s="62">
        <v>5</v>
      </c>
      <c r="K17" s="62">
        <v>20</v>
      </c>
    </row>
    <row r="18" spans="1:11" x14ac:dyDescent="0.45">
      <c r="A18" t="e">
        <f>IF(OR(B18='Hidden Background Info'!$E$11,B18='Hidden Background Info'!$F$11,B18='Hidden Background Info'!$G$11,B18='Hidden Background Info'!$H$11),1,0)</f>
        <v>#REF!</v>
      </c>
      <c r="B18" t="s">
        <v>393</v>
      </c>
      <c r="C18">
        <f t="shared" si="0"/>
        <v>5</v>
      </c>
      <c r="D18" s="1" t="s">
        <v>388</v>
      </c>
      <c r="E18" s="1">
        <v>1.5</v>
      </c>
      <c r="F18" s="1" t="s">
        <v>31</v>
      </c>
      <c r="G18" s="1" t="s">
        <v>38</v>
      </c>
      <c r="H18" s="62">
        <v>20</v>
      </c>
      <c r="I18" s="63">
        <v>6</v>
      </c>
      <c r="J18" s="62">
        <v>5</v>
      </c>
      <c r="K18" s="62">
        <v>14</v>
      </c>
    </row>
    <row r="19" spans="1:11" x14ac:dyDescent="0.45">
      <c r="A19" t="e">
        <f>IF(OR(B19='Hidden Background Info'!$E$11,B19='Hidden Background Info'!$F$11,B19='Hidden Background Info'!$G$11,B19='Hidden Background Info'!$H$11),1,0)</f>
        <v>#REF!</v>
      </c>
      <c r="B19" t="s">
        <v>393</v>
      </c>
      <c r="C19">
        <f t="shared" si="0"/>
        <v>6</v>
      </c>
      <c r="D19" s="1" t="s">
        <v>388</v>
      </c>
      <c r="E19" s="1">
        <v>1.6</v>
      </c>
      <c r="F19" s="1" t="s">
        <v>32</v>
      </c>
      <c r="G19" s="1" t="s">
        <v>39</v>
      </c>
      <c r="H19" s="62">
        <v>22</v>
      </c>
      <c r="I19" s="63">
        <v>10</v>
      </c>
      <c r="J19" s="62">
        <v>9</v>
      </c>
      <c r="K19" s="62">
        <v>49</v>
      </c>
    </row>
    <row r="20" spans="1:11" x14ac:dyDescent="0.45">
      <c r="A20" t="e">
        <f>IF(OR(B20='Hidden Background Info'!$E$11,B20='Hidden Background Info'!$F$11,B20='Hidden Background Info'!$G$11,B20='Hidden Background Info'!$H$11),1,0)</f>
        <v>#REF!</v>
      </c>
      <c r="B20" t="s">
        <v>393</v>
      </c>
      <c r="C20">
        <f t="shared" si="0"/>
        <v>7</v>
      </c>
      <c r="D20" s="1" t="s">
        <v>388</v>
      </c>
      <c r="E20" s="1">
        <v>1.7</v>
      </c>
      <c r="F20" s="1" t="s">
        <v>382</v>
      </c>
      <c r="G20" s="1" t="s">
        <v>381</v>
      </c>
      <c r="H20" s="62">
        <v>10</v>
      </c>
      <c r="I20" s="63">
        <v>5</v>
      </c>
      <c r="J20" s="62">
        <v>3</v>
      </c>
      <c r="K20" s="62">
        <v>20</v>
      </c>
    </row>
    <row r="21" spans="1:11" x14ac:dyDescent="0.45">
      <c r="A21" t="e">
        <f>IF(OR(B21='Hidden Background Info'!$E$11,B21='Hidden Background Info'!$F$11,B21='Hidden Background Info'!$G$11,B21='Hidden Background Info'!$H$11),1,0)</f>
        <v>#REF!</v>
      </c>
      <c r="B21" t="s">
        <v>393</v>
      </c>
      <c r="C21">
        <f t="shared" si="0"/>
        <v>8</v>
      </c>
      <c r="D21" s="1" t="s">
        <v>388</v>
      </c>
      <c r="E21" s="1">
        <v>1.8</v>
      </c>
      <c r="F21" s="1" t="s">
        <v>90</v>
      </c>
      <c r="G21" s="1" t="s">
        <v>301</v>
      </c>
      <c r="H21" s="62">
        <v>6</v>
      </c>
      <c r="I21" s="63">
        <v>5</v>
      </c>
      <c r="J21" s="62">
        <v>4</v>
      </c>
      <c r="K21" s="62">
        <v>21</v>
      </c>
    </row>
    <row r="22" spans="1:11" x14ac:dyDescent="0.45">
      <c r="A22" t="e">
        <f>IF(OR(B22='Hidden Background Info'!$E$11,B22='Hidden Background Info'!$F$11,B22='Hidden Background Info'!$G$11,B22='Hidden Background Info'!$H$11),1,0)</f>
        <v>#REF!</v>
      </c>
      <c r="B22" t="s">
        <v>393</v>
      </c>
      <c r="C22">
        <f t="shared" si="0"/>
        <v>9</v>
      </c>
      <c r="D22" s="1" t="s">
        <v>388</v>
      </c>
      <c r="E22" s="1">
        <v>1.9</v>
      </c>
      <c r="F22" s="1" t="s">
        <v>259</v>
      </c>
      <c r="G22" s="1" t="s">
        <v>260</v>
      </c>
      <c r="H22" s="1">
        <v>22</v>
      </c>
      <c r="I22">
        <v>9</v>
      </c>
      <c r="J22" s="1">
        <v>6</v>
      </c>
      <c r="K22" s="1">
        <v>39</v>
      </c>
    </row>
    <row r="23" spans="1:11" x14ac:dyDescent="0.45">
      <c r="A23" t="e">
        <f>IF(OR(B23='Hidden Background Info'!$E$11,B23='Hidden Background Info'!$F$11,B23='Hidden Background Info'!$G$11,B23='Hidden Background Info'!$H$11),1,0)</f>
        <v>#REF!</v>
      </c>
      <c r="B23" t="s">
        <v>393</v>
      </c>
      <c r="C23" t="e">
        <f>#REF!+1</f>
        <v>#REF!</v>
      </c>
      <c r="D23" s="1" t="s">
        <v>388</v>
      </c>
      <c r="E23" s="12">
        <v>1.1000000000000001</v>
      </c>
      <c r="F23" s="1" t="s">
        <v>351</v>
      </c>
      <c r="G23" s="1" t="s">
        <v>352</v>
      </c>
      <c r="H23" s="62">
        <v>7</v>
      </c>
      <c r="I23" s="63">
        <v>4</v>
      </c>
      <c r="J23" s="62">
        <v>2</v>
      </c>
      <c r="K23" s="62">
        <v>13</v>
      </c>
    </row>
    <row r="24" spans="1:11" ht="14.25" customHeight="1" x14ac:dyDescent="0.45">
      <c r="A24" t="e">
        <f>IF(OR(B24='Hidden Background Info'!$E$11,B24='Hidden Background Info'!$F$11,B24='Hidden Background Info'!$G$11,B24='Hidden Background Info'!$H$11),1,0)</f>
        <v>#REF!</v>
      </c>
      <c r="B24" t="s">
        <v>393</v>
      </c>
      <c r="C24" t="e">
        <f t="shared" si="0"/>
        <v>#REF!</v>
      </c>
      <c r="D24" s="1" t="s">
        <v>388</v>
      </c>
      <c r="E24" s="12">
        <v>1.1100000000000001</v>
      </c>
      <c r="F24" s="1" t="s">
        <v>387</v>
      </c>
      <c r="G24" s="1" t="s">
        <v>386</v>
      </c>
      <c r="H24" s="1">
        <v>6</v>
      </c>
      <c r="I24" s="52">
        <v>4</v>
      </c>
      <c r="J24" s="51">
        <v>2</v>
      </c>
      <c r="K24" s="51">
        <v>10</v>
      </c>
    </row>
    <row r="25" spans="1:11" ht="14.25" customHeight="1" x14ac:dyDescent="0.45">
      <c r="A25" t="e">
        <f>IF(OR(B25='Hidden Background Info'!$E$11,B25='Hidden Background Info'!$F$11,B25='Hidden Background Info'!$G$11,B25='Hidden Background Info'!$H$11),1,0)</f>
        <v>#REF!</v>
      </c>
      <c r="B25" t="s">
        <v>393</v>
      </c>
      <c r="C25" t="e">
        <f t="shared" si="0"/>
        <v>#REF!</v>
      </c>
      <c r="D25" s="1" t="s">
        <v>388</v>
      </c>
      <c r="E25" s="7">
        <v>1.1200000000000001</v>
      </c>
      <c r="F25" s="1" t="s">
        <v>383</v>
      </c>
      <c r="G25" s="1" t="s">
        <v>316</v>
      </c>
      <c r="H25" s="1">
        <v>4</v>
      </c>
      <c r="I25">
        <v>4</v>
      </c>
      <c r="J25" s="51">
        <f>ROUND(I25*AVERAGE($J$127:$J$136)/AVERAGE(I$127:I$136),0)</f>
        <v>3</v>
      </c>
      <c r="K25" s="51">
        <v>7</v>
      </c>
    </row>
    <row r="26" spans="1:11" x14ac:dyDescent="0.45">
      <c r="A26" t="e">
        <f>IF(OR(B26='Hidden Background Info'!$E$11,B26='Hidden Background Info'!$F$11,B26='Hidden Background Info'!$G$11,B26='Hidden Background Info'!$H$11),1,0)</f>
        <v>#REF!</v>
      </c>
      <c r="B26" t="s">
        <v>393</v>
      </c>
      <c r="C26" t="e">
        <f t="shared" si="0"/>
        <v>#REF!</v>
      </c>
      <c r="D26" s="1" t="s">
        <v>388</v>
      </c>
      <c r="E26" s="12">
        <v>1.1299999999999999</v>
      </c>
      <c r="F26" t="s">
        <v>405</v>
      </c>
      <c r="G26" t="s">
        <v>406</v>
      </c>
      <c r="H26" s="51">
        <v>7</v>
      </c>
      <c r="I26" s="51">
        <v>5</v>
      </c>
      <c r="J26" s="51">
        <v>3</v>
      </c>
      <c r="K26" s="53">
        <v>25</v>
      </c>
    </row>
    <row r="27" spans="1:11" x14ac:dyDescent="0.45">
      <c r="A27" t="e">
        <f>IF(OR(B27='Hidden Background Info'!$E$11,B27='Hidden Background Info'!$F$11,B27='Hidden Background Info'!$G$11,B27='Hidden Background Info'!$H$11),1,0)</f>
        <v>#REF!</v>
      </c>
      <c r="B27" t="s">
        <v>393</v>
      </c>
      <c r="C27" t="e">
        <f t="shared" si="0"/>
        <v>#REF!</v>
      </c>
      <c r="D27" s="1" t="s">
        <v>388</v>
      </c>
      <c r="E27" s="7">
        <v>1.1399999999999999</v>
      </c>
      <c r="F27" s="1" t="s">
        <v>385</v>
      </c>
      <c r="G27" s="1" t="s">
        <v>384</v>
      </c>
      <c r="H27" s="1">
        <v>7</v>
      </c>
      <c r="I27">
        <v>8</v>
      </c>
      <c r="J27" s="51">
        <v>7</v>
      </c>
      <c r="K27" s="51">
        <v>28</v>
      </c>
    </row>
    <row r="28" spans="1:11" ht="14.25" customHeight="1" x14ac:dyDescent="0.45">
      <c r="A28" t="e">
        <f>IF(OR(B28='Hidden Background Info'!$E$11,B28='Hidden Background Info'!$F$11,B28='Hidden Background Info'!$G$11,B28='Hidden Background Info'!$H$11),1,0)</f>
        <v>#REF!</v>
      </c>
      <c r="B28" t="s">
        <v>393</v>
      </c>
      <c r="C28" t="e">
        <f t="shared" si="0"/>
        <v>#REF!</v>
      </c>
      <c r="D28" s="1" t="s">
        <v>388</v>
      </c>
      <c r="E28" s="12">
        <v>1.1499999999999999</v>
      </c>
      <c r="F28" s="1" t="s">
        <v>268</v>
      </c>
      <c r="G28" s="1" t="s">
        <v>159</v>
      </c>
      <c r="H28" s="1">
        <v>4</v>
      </c>
      <c r="I28">
        <v>4</v>
      </c>
      <c r="J28" s="51">
        <v>3</v>
      </c>
      <c r="K28" s="51">
        <v>11</v>
      </c>
    </row>
    <row r="29" spans="1:11" x14ac:dyDescent="0.45">
      <c r="A29" t="e">
        <f>IF(OR(B29='Hidden Background Info'!$E$11,B29='Hidden Background Info'!$F$11,B29='Hidden Background Info'!$G$11,B29='Hidden Background Info'!$H$11),1,0)</f>
        <v>#REF!</v>
      </c>
      <c r="B29" t="s">
        <v>393</v>
      </c>
      <c r="C29" t="e">
        <f t="shared" si="0"/>
        <v>#REF!</v>
      </c>
      <c r="D29" s="1" t="s">
        <v>388</v>
      </c>
      <c r="E29" s="7">
        <v>1.1599999999999999</v>
      </c>
      <c r="F29" s="1" t="s">
        <v>33</v>
      </c>
      <c r="G29" s="1" t="s">
        <v>40</v>
      </c>
      <c r="H29" s="62">
        <v>55</v>
      </c>
      <c r="I29" s="63">
        <v>9</v>
      </c>
      <c r="J29" s="62">
        <v>8</v>
      </c>
      <c r="K29" s="62">
        <v>30</v>
      </c>
    </row>
    <row r="30" spans="1:11" x14ac:dyDescent="0.45">
      <c r="A30" t="e">
        <f>IF(OR(B30='Hidden Background Info'!$E$11,B30='Hidden Background Info'!$F$11,B30='Hidden Background Info'!$G$11,B30='Hidden Background Info'!$H$11),1,0)</f>
        <v>#REF!</v>
      </c>
      <c r="B30" t="s">
        <v>393</v>
      </c>
      <c r="C30" t="e">
        <f t="shared" si="0"/>
        <v>#REF!</v>
      </c>
      <c r="D30" s="1" t="s">
        <v>388</v>
      </c>
      <c r="E30" s="12">
        <v>1.17</v>
      </c>
      <c r="F30" s="1" t="s">
        <v>283</v>
      </c>
      <c r="G30" s="1" t="s">
        <v>372</v>
      </c>
      <c r="H30" s="1">
        <v>16</v>
      </c>
      <c r="I30">
        <v>9</v>
      </c>
      <c r="J30" s="1">
        <v>8</v>
      </c>
      <c r="K30" s="1">
        <v>26</v>
      </c>
    </row>
    <row r="31" spans="1:11" x14ac:dyDescent="0.45">
      <c r="A31" t="e">
        <f>IF(OR(B31='Hidden Background Info'!$E$11,B31='Hidden Background Info'!$F$11,B31='Hidden Background Info'!$G$11,B31='Hidden Background Info'!$H$11),1,0)</f>
        <v>#REF!</v>
      </c>
      <c r="B31" t="s">
        <v>393</v>
      </c>
      <c r="C31" t="e">
        <f t="shared" si="0"/>
        <v>#REF!</v>
      </c>
      <c r="D31" s="1" t="s">
        <v>388</v>
      </c>
      <c r="E31" s="7">
        <v>1.18</v>
      </c>
      <c r="F31" s="1" t="s">
        <v>403</v>
      </c>
      <c r="G31" s="1" t="s">
        <v>403</v>
      </c>
      <c r="H31" s="62">
        <v>7</v>
      </c>
      <c r="I31" s="63">
        <v>4</v>
      </c>
      <c r="J31" s="62">
        <v>3</v>
      </c>
      <c r="K31" s="62">
        <v>20</v>
      </c>
    </row>
    <row r="32" spans="1:11" x14ac:dyDescent="0.45">
      <c r="A32" t="e">
        <f>IF(OR(B32='Hidden Background Info'!$E$11,B32='Hidden Background Info'!$F$11,B32='Hidden Background Info'!$G$11,B32='Hidden Background Info'!$H$11),1,0)</f>
        <v>#REF!</v>
      </c>
      <c r="B32" t="s">
        <v>393</v>
      </c>
      <c r="C32" t="e">
        <f>#REF!+1</f>
        <v>#REF!</v>
      </c>
      <c r="D32" s="10" t="s">
        <v>388</v>
      </c>
      <c r="E32" s="10"/>
      <c r="F32" s="10" t="s">
        <v>85</v>
      </c>
      <c r="G32" s="10"/>
      <c r="H32" s="10">
        <v>0</v>
      </c>
      <c r="I32" s="10">
        <v>0</v>
      </c>
      <c r="J32" s="1">
        <v>1</v>
      </c>
      <c r="K32" s="1">
        <v>30</v>
      </c>
    </row>
    <row r="33" spans="1:11" x14ac:dyDescent="0.45">
      <c r="A33" t="e">
        <f>IF(OR(B33='Hidden Background Info'!$E$11,B33='Hidden Background Info'!$F$11,B33='Hidden Background Info'!$G$11,B33='Hidden Background Info'!$H$11),1,0)</f>
        <v>#REF!</v>
      </c>
      <c r="B33" t="s">
        <v>393</v>
      </c>
      <c r="C33" t="e">
        <f t="shared" ref="C33:C83" si="1">C32+1</f>
        <v>#REF!</v>
      </c>
      <c r="D33" s="1" t="s">
        <v>41</v>
      </c>
      <c r="E33" s="1">
        <v>2.1</v>
      </c>
      <c r="F33" s="1" t="s">
        <v>59</v>
      </c>
      <c r="G33" s="1" t="s">
        <v>67</v>
      </c>
      <c r="H33" s="62">
        <v>51</v>
      </c>
      <c r="I33" s="63">
        <v>11</v>
      </c>
      <c r="J33" s="62">
        <v>4</v>
      </c>
      <c r="K33" s="62">
        <v>42</v>
      </c>
    </row>
    <row r="34" spans="1:11" x14ac:dyDescent="0.45">
      <c r="A34" t="e">
        <f>IF(OR(B34='Hidden Background Info'!$E$11,B34='Hidden Background Info'!$F$11,B34='Hidden Background Info'!$G$11,B34='Hidden Background Info'!$H$11),1,0)</f>
        <v>#REF!</v>
      </c>
      <c r="B34" t="s">
        <v>393</v>
      </c>
      <c r="C34" t="e">
        <f t="shared" si="1"/>
        <v>#REF!</v>
      </c>
      <c r="D34" s="1" t="s">
        <v>41</v>
      </c>
      <c r="E34" s="1">
        <v>2.2000000000000002</v>
      </c>
      <c r="F34" s="1" t="s">
        <v>44</v>
      </c>
      <c r="G34" s="1" t="s">
        <v>51</v>
      </c>
      <c r="H34" s="62">
        <v>12</v>
      </c>
      <c r="I34" s="63">
        <v>5</v>
      </c>
      <c r="J34" s="62">
        <v>2</v>
      </c>
      <c r="K34" s="62">
        <v>16</v>
      </c>
    </row>
    <row r="35" spans="1:11" x14ac:dyDescent="0.45">
      <c r="A35" t="e">
        <f>IF(OR(B35='Hidden Background Info'!$E$11,B35='Hidden Background Info'!$F$11,B35='Hidden Background Info'!$G$11,B35='Hidden Background Info'!$H$11),1,0)</f>
        <v>#REF!</v>
      </c>
      <c r="B35" t="s">
        <v>393</v>
      </c>
      <c r="C35" t="e">
        <f t="shared" si="1"/>
        <v>#REF!</v>
      </c>
      <c r="D35" s="1" t="s">
        <v>41</v>
      </c>
      <c r="E35" s="1">
        <v>2.2999999999999998</v>
      </c>
      <c r="F35" s="1" t="s">
        <v>48</v>
      </c>
      <c r="G35" s="1" t="s">
        <v>55</v>
      </c>
      <c r="H35" s="62">
        <v>16</v>
      </c>
      <c r="I35" s="63">
        <v>6</v>
      </c>
      <c r="J35" s="62">
        <v>3</v>
      </c>
      <c r="K35" s="62">
        <v>22</v>
      </c>
    </row>
    <row r="36" spans="1:11" x14ac:dyDescent="0.45">
      <c r="A36" t="e">
        <f>IF(OR(B36='Hidden Background Info'!$E$11,B36='Hidden Background Info'!$F$11,B36='Hidden Background Info'!$G$11,B36='Hidden Background Info'!$H$11),1,0)</f>
        <v>#REF!</v>
      </c>
      <c r="B36" t="s">
        <v>393</v>
      </c>
      <c r="C36" t="e">
        <f t="shared" si="1"/>
        <v>#REF!</v>
      </c>
      <c r="D36" s="1" t="s">
        <v>41</v>
      </c>
      <c r="E36" s="1">
        <v>2.4</v>
      </c>
      <c r="F36" s="1" t="s">
        <v>45</v>
      </c>
      <c r="G36" s="1" t="s">
        <v>52</v>
      </c>
      <c r="H36" s="62">
        <v>30</v>
      </c>
      <c r="I36" s="63">
        <v>6</v>
      </c>
      <c r="J36" s="62">
        <v>3</v>
      </c>
      <c r="K36" s="62">
        <v>57</v>
      </c>
    </row>
    <row r="37" spans="1:11" x14ac:dyDescent="0.45">
      <c r="A37" t="e">
        <f>IF(OR(B37='Hidden Background Info'!$E$11,B37='Hidden Background Info'!$F$11,B37='Hidden Background Info'!$G$11,B37='Hidden Background Info'!$H$11),1,0)</f>
        <v>#REF!</v>
      </c>
      <c r="B37" t="s">
        <v>393</v>
      </c>
      <c r="C37" t="e">
        <f t="shared" si="1"/>
        <v>#REF!</v>
      </c>
      <c r="D37" s="1" t="s">
        <v>41</v>
      </c>
      <c r="E37" s="1">
        <v>2.5</v>
      </c>
      <c r="F37" s="1" t="s">
        <v>47</v>
      </c>
      <c r="G37" s="1" t="s">
        <v>54</v>
      </c>
      <c r="H37" s="62">
        <v>16</v>
      </c>
      <c r="I37" s="63">
        <v>6</v>
      </c>
      <c r="J37" s="62">
        <v>4</v>
      </c>
      <c r="K37" s="62">
        <v>29</v>
      </c>
    </row>
    <row r="38" spans="1:11" x14ac:dyDescent="0.45">
      <c r="A38" t="e">
        <f>IF(OR(B38='Hidden Background Info'!$E$11,B38='Hidden Background Info'!$F$11,B38='Hidden Background Info'!$G$11,B38='Hidden Background Info'!$H$11),1,0)</f>
        <v>#REF!</v>
      </c>
      <c r="B38" t="s">
        <v>393</v>
      </c>
      <c r="C38" t="e">
        <f t="shared" si="1"/>
        <v>#REF!</v>
      </c>
      <c r="D38" s="1" t="s">
        <v>41</v>
      </c>
      <c r="E38" s="1">
        <v>2.6</v>
      </c>
      <c r="F38" s="1" t="s">
        <v>106</v>
      </c>
      <c r="G38" s="1" t="s">
        <v>91</v>
      </c>
      <c r="H38" s="62">
        <v>7</v>
      </c>
      <c r="I38" s="63">
        <v>3</v>
      </c>
      <c r="J38" s="62">
        <v>2</v>
      </c>
      <c r="K38" s="62">
        <v>30</v>
      </c>
    </row>
    <row r="39" spans="1:11" x14ac:dyDescent="0.45">
      <c r="A39" t="e">
        <f>IF(OR(B39='Hidden Background Info'!$E$11,B39='Hidden Background Info'!$F$11,B39='Hidden Background Info'!$G$11,B39='Hidden Background Info'!$H$11),1,0)</f>
        <v>#REF!</v>
      </c>
      <c r="B39" t="s">
        <v>393</v>
      </c>
      <c r="C39" t="e">
        <f t="shared" si="1"/>
        <v>#REF!</v>
      </c>
      <c r="D39" s="1" t="s">
        <v>41</v>
      </c>
      <c r="E39" s="1">
        <v>2.7</v>
      </c>
      <c r="F39" s="1" t="s">
        <v>49</v>
      </c>
      <c r="G39" s="1" t="s">
        <v>56</v>
      </c>
      <c r="H39" s="62">
        <v>16</v>
      </c>
      <c r="I39" s="63">
        <v>6</v>
      </c>
      <c r="J39" s="62">
        <v>3</v>
      </c>
      <c r="K39" s="62">
        <v>20</v>
      </c>
    </row>
    <row r="40" spans="1:11" x14ac:dyDescent="0.45">
      <c r="A40" t="e">
        <f>IF(OR(B40='Hidden Background Info'!$E$11,B40='Hidden Background Info'!$F$11,B40='Hidden Background Info'!$G$11,B40='Hidden Background Info'!$H$11),1,0)</f>
        <v>#REF!</v>
      </c>
      <c r="B40" t="s">
        <v>393</v>
      </c>
      <c r="C40" t="e">
        <f t="shared" si="1"/>
        <v>#REF!</v>
      </c>
      <c r="D40" s="1" t="s">
        <v>41</v>
      </c>
      <c r="E40" s="1">
        <v>2.8</v>
      </c>
      <c r="F40" s="1" t="s">
        <v>107</v>
      </c>
      <c r="G40" s="1" t="s">
        <v>108</v>
      </c>
      <c r="H40" s="62">
        <v>8</v>
      </c>
      <c r="I40" s="63">
        <v>4</v>
      </c>
      <c r="J40" s="62">
        <v>3</v>
      </c>
      <c r="K40" s="62">
        <v>22</v>
      </c>
    </row>
    <row r="41" spans="1:11" x14ac:dyDescent="0.45">
      <c r="A41" t="e">
        <f>IF(OR(B41='Hidden Background Info'!$E$11,B41='Hidden Background Info'!$F$11,B41='Hidden Background Info'!$G$11,B41='Hidden Background Info'!$H$11),1,0)</f>
        <v>#REF!</v>
      </c>
      <c r="B41" t="s">
        <v>393</v>
      </c>
      <c r="C41" t="e">
        <f t="shared" si="1"/>
        <v>#REF!</v>
      </c>
      <c r="D41" s="1" t="s">
        <v>41</v>
      </c>
      <c r="E41" s="1">
        <v>2.9</v>
      </c>
      <c r="F41" s="1" t="s">
        <v>92</v>
      </c>
      <c r="G41" s="1" t="s">
        <v>93</v>
      </c>
      <c r="H41" s="62">
        <v>23</v>
      </c>
      <c r="I41" s="63">
        <v>7</v>
      </c>
      <c r="J41" s="62">
        <v>5</v>
      </c>
      <c r="K41" s="62">
        <v>20</v>
      </c>
    </row>
    <row r="42" spans="1:11" x14ac:dyDescent="0.45">
      <c r="A42" t="e">
        <f>IF(OR(B42='Hidden Background Info'!$E$11,B42='Hidden Background Info'!$F$11,B42='Hidden Background Info'!$G$11,B42='Hidden Background Info'!$H$11),1,0)</f>
        <v>#REF!</v>
      </c>
      <c r="B42" t="s">
        <v>393</v>
      </c>
      <c r="C42" t="e">
        <f t="shared" si="1"/>
        <v>#REF!</v>
      </c>
      <c r="D42" s="1" t="s">
        <v>41</v>
      </c>
      <c r="E42" s="7">
        <v>2.1</v>
      </c>
      <c r="F42" s="1" t="s">
        <v>389</v>
      </c>
      <c r="G42" s="1" t="s">
        <v>389</v>
      </c>
      <c r="H42" s="62">
        <v>30</v>
      </c>
      <c r="I42" s="63">
        <v>8</v>
      </c>
      <c r="J42" s="62">
        <v>4</v>
      </c>
      <c r="K42" s="62">
        <v>43</v>
      </c>
    </row>
    <row r="43" spans="1:11" x14ac:dyDescent="0.45">
      <c r="A43" t="e">
        <f>IF(OR(B43='Hidden Background Info'!$E$11,B43='Hidden Background Info'!$F$11,B43='Hidden Background Info'!$G$11,B43='Hidden Background Info'!$H$11),1,0)</f>
        <v>#REF!</v>
      </c>
      <c r="B43" t="s">
        <v>393</v>
      </c>
      <c r="C43" t="e">
        <f t="shared" si="1"/>
        <v>#REF!</v>
      </c>
      <c r="D43" s="1" t="s">
        <v>41</v>
      </c>
      <c r="E43" s="1">
        <v>2.11</v>
      </c>
      <c r="F43" s="1" t="s">
        <v>46</v>
      </c>
      <c r="G43" s="1" t="s">
        <v>53</v>
      </c>
      <c r="H43" s="62">
        <v>20</v>
      </c>
      <c r="I43" s="63">
        <v>7</v>
      </c>
      <c r="J43" s="62">
        <v>3</v>
      </c>
      <c r="K43" s="62">
        <v>43</v>
      </c>
    </row>
    <row r="44" spans="1:11" x14ac:dyDescent="0.45">
      <c r="A44" t="e">
        <f>IF(OR(B44='Hidden Background Info'!$E$11,B44='Hidden Background Info'!$F$11,B44='Hidden Background Info'!$G$11,B44='Hidden Background Info'!$H$11),1,0)</f>
        <v>#REF!</v>
      </c>
      <c r="B44" t="s">
        <v>393</v>
      </c>
      <c r="C44" t="e">
        <f t="shared" si="1"/>
        <v>#REF!</v>
      </c>
      <c r="D44" s="1" t="s">
        <v>41</v>
      </c>
      <c r="E44" s="7">
        <v>2.12</v>
      </c>
      <c r="F44" s="1" t="s">
        <v>394</v>
      </c>
      <c r="G44" s="1" t="s">
        <v>390</v>
      </c>
      <c r="H44" s="62">
        <v>11</v>
      </c>
      <c r="I44" s="63">
        <v>5</v>
      </c>
      <c r="J44" s="62">
        <v>3</v>
      </c>
      <c r="K44" s="62">
        <v>20</v>
      </c>
    </row>
    <row r="45" spans="1:11" x14ac:dyDescent="0.45">
      <c r="A45" t="e">
        <f>IF(OR(B45='Hidden Background Info'!$E$11,B45='Hidden Background Info'!$F$11,B45='Hidden Background Info'!$G$11,B45='Hidden Background Info'!$H$11),1,0)</f>
        <v>#REF!</v>
      </c>
      <c r="B45" t="s">
        <v>393</v>
      </c>
      <c r="C45" t="e">
        <f t="shared" si="1"/>
        <v>#REF!</v>
      </c>
      <c r="D45" s="1" t="s">
        <v>41</v>
      </c>
      <c r="E45" s="1">
        <v>2.13</v>
      </c>
      <c r="F45" s="1" t="s">
        <v>60</v>
      </c>
      <c r="G45" s="1" t="s">
        <v>391</v>
      </c>
      <c r="H45" s="62">
        <v>20</v>
      </c>
      <c r="I45" s="63">
        <v>8</v>
      </c>
      <c r="J45" s="62">
        <v>4</v>
      </c>
      <c r="K45" s="62">
        <v>45</v>
      </c>
    </row>
    <row r="46" spans="1:11" x14ac:dyDescent="0.45">
      <c r="A46" t="e">
        <f>IF(OR(B46='Hidden Background Info'!$E$11,B46='Hidden Background Info'!$F$11,B46='Hidden Background Info'!$G$11,B46='Hidden Background Info'!$H$11),1,0)</f>
        <v>#REF!</v>
      </c>
      <c r="B46" t="s">
        <v>393</v>
      </c>
      <c r="C46" t="e">
        <f t="shared" si="1"/>
        <v>#REF!</v>
      </c>
      <c r="D46" s="1" t="s">
        <v>41</v>
      </c>
      <c r="E46" s="7">
        <v>2.14</v>
      </c>
      <c r="F46" s="1" t="s">
        <v>324</v>
      </c>
      <c r="G46" s="1" t="s">
        <v>325</v>
      </c>
      <c r="H46" s="62">
        <v>13</v>
      </c>
      <c r="I46" s="63">
        <v>4</v>
      </c>
      <c r="J46" s="62">
        <v>2</v>
      </c>
      <c r="K46" s="62">
        <v>14</v>
      </c>
    </row>
    <row r="47" spans="1:11" x14ac:dyDescent="0.45">
      <c r="A47" t="e">
        <f>IF(OR(B47='Hidden Background Info'!$E$11,B47='Hidden Background Info'!$F$11,B47='Hidden Background Info'!$G$11,B47='Hidden Background Info'!$H$11),1,0)</f>
        <v>#REF!</v>
      </c>
      <c r="B47" t="s">
        <v>393</v>
      </c>
      <c r="C47" t="e">
        <f>#REF!+1</f>
        <v>#REF!</v>
      </c>
      <c r="D47" s="1" t="s">
        <v>41</v>
      </c>
      <c r="E47" s="7">
        <v>2.15</v>
      </c>
      <c r="F47" s="1" t="s">
        <v>50</v>
      </c>
      <c r="G47" s="1" t="s">
        <v>355</v>
      </c>
      <c r="H47" s="62">
        <v>18</v>
      </c>
      <c r="I47" s="63">
        <v>5</v>
      </c>
      <c r="J47" s="62">
        <v>3</v>
      </c>
      <c r="K47" s="62">
        <v>23</v>
      </c>
    </row>
    <row r="48" spans="1:11" x14ac:dyDescent="0.45">
      <c r="A48" t="e">
        <f>IF(OR(B48='Hidden Background Info'!$E$11,B48='Hidden Background Info'!$F$11,B48='Hidden Background Info'!$G$11,B48='Hidden Background Info'!$H$11),1,0)</f>
        <v>#REF!</v>
      </c>
      <c r="B48" t="s">
        <v>393</v>
      </c>
      <c r="C48" t="e">
        <f t="shared" si="1"/>
        <v>#REF!</v>
      </c>
      <c r="D48" s="1" t="s">
        <v>41</v>
      </c>
      <c r="E48" s="1">
        <v>2.16</v>
      </c>
      <c r="F48" s="1" t="s">
        <v>307</v>
      </c>
      <c r="G48" s="1" t="s">
        <v>307</v>
      </c>
      <c r="H48" s="62">
        <v>21</v>
      </c>
      <c r="I48" s="63">
        <v>8</v>
      </c>
      <c r="J48" s="62">
        <v>4</v>
      </c>
      <c r="K48" s="62">
        <v>15</v>
      </c>
    </row>
    <row r="49" spans="1:11" x14ac:dyDescent="0.45">
      <c r="A49" t="e">
        <f>IF(OR(B49='Hidden Background Info'!$E$11,B49='Hidden Background Info'!$F$11,B49='Hidden Background Info'!$G$11,B49='Hidden Background Info'!$H$11),1,0)</f>
        <v>#REF!</v>
      </c>
      <c r="B49" t="s">
        <v>393</v>
      </c>
      <c r="C49" t="e">
        <f t="shared" si="1"/>
        <v>#REF!</v>
      </c>
      <c r="D49" s="1" t="s">
        <v>41</v>
      </c>
      <c r="E49" s="7">
        <v>2.17</v>
      </c>
      <c r="F49" s="1" t="s">
        <v>43</v>
      </c>
      <c r="G49" s="1" t="s">
        <v>42</v>
      </c>
      <c r="H49" s="62">
        <v>12</v>
      </c>
      <c r="I49" s="63">
        <v>5</v>
      </c>
      <c r="J49" s="62">
        <v>3</v>
      </c>
      <c r="K49" s="62">
        <v>9</v>
      </c>
    </row>
    <row r="50" spans="1:11" x14ac:dyDescent="0.45">
      <c r="A50" t="e">
        <f>IF(OR(B50='Hidden Background Info'!$E$11,B50='Hidden Background Info'!$F$11,B50='Hidden Background Info'!$G$11,B50='Hidden Background Info'!$H$11),1,0)</f>
        <v>#REF!</v>
      </c>
      <c r="B50" t="s">
        <v>393</v>
      </c>
      <c r="C50" t="e">
        <f>#REF!+1</f>
        <v>#REF!</v>
      </c>
      <c r="D50" s="1" t="s">
        <v>41</v>
      </c>
      <c r="E50" s="7">
        <v>2.1800000000000002</v>
      </c>
      <c r="F50" s="1" t="s">
        <v>65</v>
      </c>
      <c r="G50" s="1" t="s">
        <v>66</v>
      </c>
      <c r="H50" s="62">
        <v>3</v>
      </c>
      <c r="I50" s="63">
        <v>1</v>
      </c>
      <c r="J50" s="62">
        <v>1</v>
      </c>
      <c r="K50" s="62">
        <v>8</v>
      </c>
    </row>
    <row r="51" spans="1:11" x14ac:dyDescent="0.45">
      <c r="A51" t="e">
        <f>IF(OR(B51='Hidden Background Info'!$E$11,B51='Hidden Background Info'!$F$11,B51='Hidden Background Info'!$G$11,B51='Hidden Background Info'!$H$11),1,0)</f>
        <v>#REF!</v>
      </c>
      <c r="B51" t="s">
        <v>393</v>
      </c>
      <c r="C51" t="e">
        <f t="shared" si="1"/>
        <v>#REF!</v>
      </c>
      <c r="D51" s="1" t="s">
        <v>41</v>
      </c>
      <c r="E51" s="1">
        <v>2.19</v>
      </c>
      <c r="F51" s="1" t="s">
        <v>353</v>
      </c>
      <c r="G51" s="1" t="s">
        <v>354</v>
      </c>
      <c r="H51" s="62">
        <v>8</v>
      </c>
      <c r="I51" s="63">
        <v>2</v>
      </c>
      <c r="J51" s="62">
        <v>2</v>
      </c>
      <c r="K51" s="62">
        <v>6</v>
      </c>
    </row>
    <row r="52" spans="1:11" x14ac:dyDescent="0.45">
      <c r="A52" t="e">
        <f>IF(OR(B52='Hidden Background Info'!$E$11,B52='Hidden Background Info'!$F$11,B52='Hidden Background Info'!$G$11,B52='Hidden Background Info'!$H$11),1,0)</f>
        <v>#REF!</v>
      </c>
      <c r="B52" t="s">
        <v>393</v>
      </c>
      <c r="C52" t="e">
        <f t="shared" si="1"/>
        <v>#REF!</v>
      </c>
      <c r="D52" s="1" t="s">
        <v>41</v>
      </c>
      <c r="E52" s="7">
        <v>2.2000000000000002</v>
      </c>
      <c r="F52" s="1" t="s">
        <v>94</v>
      </c>
      <c r="G52" s="1" t="s">
        <v>95</v>
      </c>
      <c r="H52" s="62">
        <v>8</v>
      </c>
      <c r="I52" s="63">
        <v>3</v>
      </c>
      <c r="J52" s="62">
        <v>2</v>
      </c>
      <c r="K52" s="62">
        <v>6</v>
      </c>
    </row>
    <row r="53" spans="1:11" x14ac:dyDescent="0.45">
      <c r="A53" t="e">
        <f>IF(OR(B53='Hidden Background Info'!$E$11,B53='Hidden Background Info'!$F$11,B53='Hidden Background Info'!$G$11,B53='Hidden Background Info'!$H$11),1,0)</f>
        <v>#REF!</v>
      </c>
      <c r="B53" t="s">
        <v>393</v>
      </c>
      <c r="C53" t="e">
        <f t="shared" si="1"/>
        <v>#REF!</v>
      </c>
      <c r="D53" s="1" t="s">
        <v>41</v>
      </c>
      <c r="E53" s="7">
        <v>2.21</v>
      </c>
      <c r="F53" s="1" t="s">
        <v>61</v>
      </c>
      <c r="G53" s="1" t="s">
        <v>62</v>
      </c>
      <c r="H53" s="62">
        <v>8</v>
      </c>
      <c r="I53" s="63">
        <v>3</v>
      </c>
      <c r="J53" s="62">
        <v>2</v>
      </c>
      <c r="K53" s="62">
        <v>9</v>
      </c>
    </row>
    <row r="54" spans="1:11" x14ac:dyDescent="0.45">
      <c r="A54" t="e">
        <f>IF(OR(B54='Hidden Background Info'!$E$11,B54='Hidden Background Info'!$F$11,B54='Hidden Background Info'!$G$11,B54='Hidden Background Info'!$H$11),1,0)</f>
        <v>#REF!</v>
      </c>
      <c r="B54" t="s">
        <v>393</v>
      </c>
      <c r="C54" t="e">
        <f t="shared" si="1"/>
        <v>#REF!</v>
      </c>
      <c r="D54" s="1" t="s">
        <v>41</v>
      </c>
      <c r="E54" s="1">
        <v>2.2200000000000002</v>
      </c>
      <c r="F54" s="1" t="s">
        <v>63</v>
      </c>
      <c r="G54" s="1" t="s">
        <v>64</v>
      </c>
      <c r="H54" s="62">
        <v>6</v>
      </c>
      <c r="I54" s="63">
        <v>2</v>
      </c>
      <c r="J54" s="62">
        <v>1</v>
      </c>
      <c r="K54" s="62">
        <v>5</v>
      </c>
    </row>
    <row r="55" spans="1:11" x14ac:dyDescent="0.45">
      <c r="A55" t="e">
        <f>IF(OR(B55='Hidden Background Info'!$E$11,B55='Hidden Background Info'!$F$11,B55='Hidden Background Info'!$G$11,B55='Hidden Background Info'!$H$11),1,0)</f>
        <v>#REF!</v>
      </c>
      <c r="B55" t="s">
        <v>393</v>
      </c>
      <c r="C55" t="e">
        <f t="shared" si="1"/>
        <v>#REF!</v>
      </c>
      <c r="D55" s="1" t="s">
        <v>41</v>
      </c>
      <c r="E55" s="7">
        <v>2.23</v>
      </c>
      <c r="F55" s="1" t="s">
        <v>83</v>
      </c>
      <c r="G55" s="1" t="s">
        <v>84</v>
      </c>
      <c r="H55" s="62">
        <v>11</v>
      </c>
      <c r="I55" s="63">
        <v>3</v>
      </c>
      <c r="J55" s="62">
        <v>3</v>
      </c>
      <c r="K55" s="62">
        <v>12</v>
      </c>
    </row>
    <row r="56" spans="1:11" x14ac:dyDescent="0.45">
      <c r="A56" t="e">
        <f>IF(OR(B56='Hidden Background Info'!$E$11,B56='Hidden Background Info'!$F$11,B56='Hidden Background Info'!$G$11,B56='Hidden Background Info'!$H$11),1,0)</f>
        <v>#REF!</v>
      </c>
      <c r="B56" t="s">
        <v>393</v>
      </c>
      <c r="C56" t="e">
        <f t="shared" si="1"/>
        <v>#REF!</v>
      </c>
      <c r="D56" s="10" t="s">
        <v>41</v>
      </c>
      <c r="E56" s="10"/>
      <c r="F56" s="10" t="s">
        <v>86</v>
      </c>
      <c r="G56" s="10"/>
      <c r="H56" s="10">
        <v>0</v>
      </c>
      <c r="I56" s="10">
        <v>0</v>
      </c>
      <c r="J56" s="1">
        <v>1</v>
      </c>
      <c r="K56" s="1">
        <v>30</v>
      </c>
    </row>
    <row r="57" spans="1:11" x14ac:dyDescent="0.45">
      <c r="A57" t="e">
        <f>IF(OR(B57='Hidden Background Info'!$E$11,B57='Hidden Background Info'!$F$11,B57='Hidden Background Info'!$G$11,B57='Hidden Background Info'!$H$11),1,0)</f>
        <v>#REF!</v>
      </c>
      <c r="B57" t="s">
        <v>393</v>
      </c>
      <c r="C57" t="e">
        <f t="shared" si="1"/>
        <v>#REF!</v>
      </c>
      <c r="D57" s="1" t="s">
        <v>392</v>
      </c>
      <c r="E57" s="1">
        <v>3.1</v>
      </c>
      <c r="F57" s="1" t="s">
        <v>125</v>
      </c>
      <c r="G57" s="1" t="s">
        <v>57</v>
      </c>
      <c r="H57" s="62">
        <v>30</v>
      </c>
      <c r="I57" s="63">
        <v>7</v>
      </c>
      <c r="J57" s="62">
        <v>4</v>
      </c>
      <c r="K57" s="62">
        <v>42</v>
      </c>
    </row>
    <row r="58" spans="1:11" x14ac:dyDescent="0.45">
      <c r="A58" t="e">
        <f>IF(OR(B58='Hidden Background Info'!$E$11,B58='Hidden Background Info'!$F$11,B58='Hidden Background Info'!$G$11,B58='Hidden Background Info'!$H$11),1,0)</f>
        <v>#REF!</v>
      </c>
      <c r="B58" t="s">
        <v>393</v>
      </c>
      <c r="C58" t="e">
        <f t="shared" si="1"/>
        <v>#REF!</v>
      </c>
      <c r="D58" s="1" t="s">
        <v>392</v>
      </c>
      <c r="E58" s="1">
        <v>3.2</v>
      </c>
      <c r="F58" s="1" t="s">
        <v>305</v>
      </c>
      <c r="G58" s="1" t="s">
        <v>306</v>
      </c>
      <c r="H58" s="62">
        <v>9</v>
      </c>
      <c r="I58" s="63">
        <v>2</v>
      </c>
      <c r="J58" s="62">
        <v>3</v>
      </c>
      <c r="K58" s="62">
        <v>26</v>
      </c>
    </row>
    <row r="59" spans="1:11" x14ac:dyDescent="0.45">
      <c r="A59" t="e">
        <f>IF(OR(B59='Hidden Background Info'!$E$11,B59='Hidden Background Info'!$F$11,B59='Hidden Background Info'!$G$11,B59='Hidden Background Info'!$H$11),1,0)</f>
        <v>#REF!</v>
      </c>
      <c r="B59" t="s">
        <v>393</v>
      </c>
      <c r="C59" t="e">
        <f t="shared" si="1"/>
        <v>#REF!</v>
      </c>
      <c r="D59" s="1" t="s">
        <v>392</v>
      </c>
      <c r="E59" s="1">
        <v>3.3</v>
      </c>
      <c r="F59" s="1" t="s">
        <v>126</v>
      </c>
      <c r="G59" s="1" t="s">
        <v>362</v>
      </c>
      <c r="H59" s="62">
        <v>28</v>
      </c>
      <c r="I59" s="63">
        <v>8</v>
      </c>
      <c r="J59" s="62">
        <v>4</v>
      </c>
      <c r="K59" s="62">
        <v>26</v>
      </c>
    </row>
    <row r="60" spans="1:11" x14ac:dyDescent="0.45">
      <c r="A60" t="e">
        <f>IF(OR(B60='Hidden Background Info'!$E$11,B60='Hidden Background Info'!$F$11,B60='Hidden Background Info'!$G$11,B60='Hidden Background Info'!$H$11),1,0)</f>
        <v>#REF!</v>
      </c>
      <c r="B60" t="s">
        <v>393</v>
      </c>
      <c r="C60" t="e">
        <f t="shared" si="1"/>
        <v>#REF!</v>
      </c>
      <c r="D60" s="1" t="s">
        <v>392</v>
      </c>
      <c r="E60" s="1">
        <v>3.4</v>
      </c>
      <c r="F60" s="1" t="s">
        <v>127</v>
      </c>
      <c r="G60" s="1" t="s">
        <v>123</v>
      </c>
      <c r="H60" s="62">
        <v>14</v>
      </c>
      <c r="I60" s="63">
        <v>4</v>
      </c>
      <c r="J60" s="62">
        <v>3</v>
      </c>
      <c r="K60" s="62">
        <v>28</v>
      </c>
    </row>
    <row r="61" spans="1:11" x14ac:dyDescent="0.45">
      <c r="A61" t="e">
        <f>IF(OR(B61='Hidden Background Info'!$E$11,B61='Hidden Background Info'!$F$11,B61='Hidden Background Info'!$G$11,B61='Hidden Background Info'!$H$11),1,0)</f>
        <v>#REF!</v>
      </c>
      <c r="B61" t="s">
        <v>393</v>
      </c>
      <c r="C61" t="e">
        <f t="shared" si="1"/>
        <v>#REF!</v>
      </c>
      <c r="D61" s="1" t="s">
        <v>392</v>
      </c>
      <c r="E61" s="1">
        <v>3.5</v>
      </c>
      <c r="F61" s="1" t="s">
        <v>128</v>
      </c>
      <c r="G61" s="1" t="s">
        <v>58</v>
      </c>
      <c r="H61" s="62">
        <v>7</v>
      </c>
      <c r="I61" s="63">
        <v>3</v>
      </c>
      <c r="J61" s="62">
        <v>2</v>
      </c>
      <c r="K61" s="62">
        <v>11</v>
      </c>
    </row>
    <row r="62" spans="1:11" x14ac:dyDescent="0.45">
      <c r="A62" t="e">
        <f>IF(OR(B62='Hidden Background Info'!$E$11,B62='Hidden Background Info'!$F$11,B62='Hidden Background Info'!$G$11,B62='Hidden Background Info'!$H$11),1,0)</f>
        <v>#REF!</v>
      </c>
      <c r="B62" t="s">
        <v>393</v>
      </c>
      <c r="C62" t="e">
        <f t="shared" si="1"/>
        <v>#REF!</v>
      </c>
      <c r="D62" s="1" t="s">
        <v>392</v>
      </c>
      <c r="E62" s="1">
        <v>3.6</v>
      </c>
      <c r="F62" s="1" t="s">
        <v>129</v>
      </c>
      <c r="G62" s="1" t="s">
        <v>124</v>
      </c>
      <c r="H62" s="62">
        <v>40</v>
      </c>
      <c r="I62" s="63">
        <v>10</v>
      </c>
      <c r="J62" s="62">
        <v>5</v>
      </c>
      <c r="K62" s="62">
        <f>32+14</f>
        <v>46</v>
      </c>
    </row>
    <row r="63" spans="1:11" x14ac:dyDescent="0.45">
      <c r="A63" t="e">
        <f>IF(OR(B63='Hidden Background Info'!$E$11,B63='Hidden Background Info'!$F$11,B63='Hidden Background Info'!$G$11,B63='Hidden Background Info'!$H$11),1,0)</f>
        <v>#REF!</v>
      </c>
      <c r="B63" t="s">
        <v>393</v>
      </c>
      <c r="C63" t="e">
        <f t="shared" si="1"/>
        <v>#REF!</v>
      </c>
      <c r="D63" s="1" t="s">
        <v>392</v>
      </c>
      <c r="E63" s="1">
        <v>3.7</v>
      </c>
      <c r="F63" s="1" t="s">
        <v>308</v>
      </c>
      <c r="G63" s="1" t="s">
        <v>309</v>
      </c>
      <c r="H63" s="62">
        <v>6</v>
      </c>
      <c r="I63" s="63">
        <v>1</v>
      </c>
      <c r="J63" s="62">
        <v>1</v>
      </c>
      <c r="K63" s="62">
        <v>15</v>
      </c>
    </row>
    <row r="64" spans="1:11" x14ac:dyDescent="0.45">
      <c r="A64" t="e">
        <f>IF(OR(B64='Hidden Background Info'!$E$11,B64='Hidden Background Info'!$F$11,B64='Hidden Background Info'!$G$11,B64='Hidden Background Info'!$H$11),1,0)</f>
        <v>#REF!</v>
      </c>
      <c r="B64" t="s">
        <v>393</v>
      </c>
      <c r="C64" t="e">
        <f t="shared" si="1"/>
        <v>#REF!</v>
      </c>
      <c r="D64" s="1" t="s">
        <v>392</v>
      </c>
      <c r="E64" s="1">
        <v>3.8</v>
      </c>
      <c r="F64" s="1" t="s">
        <v>130</v>
      </c>
      <c r="G64" s="1" t="s">
        <v>131</v>
      </c>
      <c r="H64" s="62">
        <v>2</v>
      </c>
      <c r="I64" s="63">
        <v>2</v>
      </c>
      <c r="J64" s="62">
        <v>1</v>
      </c>
      <c r="K64" s="62">
        <v>5</v>
      </c>
    </row>
    <row r="65" spans="1:11" x14ac:dyDescent="0.45">
      <c r="A65" t="e">
        <f>IF(OR(B65='Hidden Background Info'!$E$11,B65='Hidden Background Info'!$F$11,B65='Hidden Background Info'!$G$11,B65='Hidden Background Info'!$H$11),1,0)</f>
        <v>#REF!</v>
      </c>
      <c r="B65" t="s">
        <v>393</v>
      </c>
      <c r="C65" t="e">
        <f t="shared" si="1"/>
        <v>#REF!</v>
      </c>
      <c r="D65" s="1" t="s">
        <v>392</v>
      </c>
      <c r="E65" s="1">
        <v>3.9</v>
      </c>
      <c r="F65" s="1" t="s">
        <v>132</v>
      </c>
      <c r="G65" s="1" t="s">
        <v>133</v>
      </c>
      <c r="H65" s="62">
        <v>11</v>
      </c>
      <c r="I65" s="63">
        <v>8</v>
      </c>
      <c r="J65" s="62">
        <v>5</v>
      </c>
      <c r="K65" s="62">
        <v>19</v>
      </c>
    </row>
    <row r="66" spans="1:11" x14ac:dyDescent="0.45">
      <c r="A66" t="e">
        <f>IF(OR(B66='Hidden Background Info'!$E$11,B66='Hidden Background Info'!$F$11,B66='Hidden Background Info'!$G$11,B66='Hidden Background Info'!$H$11),1,0)</f>
        <v>#REF!</v>
      </c>
      <c r="B66" t="s">
        <v>393</v>
      </c>
      <c r="C66" t="e">
        <f>C64+1</f>
        <v>#REF!</v>
      </c>
      <c r="D66" s="1" t="s">
        <v>392</v>
      </c>
      <c r="E66" s="7">
        <v>3.1</v>
      </c>
      <c r="F66" s="1" t="s">
        <v>404</v>
      </c>
      <c r="G66" s="1" t="s">
        <v>404</v>
      </c>
      <c r="H66" s="62">
        <v>20</v>
      </c>
      <c r="I66" s="63">
        <v>8</v>
      </c>
      <c r="J66" s="62">
        <v>4</v>
      </c>
      <c r="K66" s="62">
        <v>45</v>
      </c>
    </row>
    <row r="67" spans="1:11" x14ac:dyDescent="0.45">
      <c r="A67" t="e">
        <f>IF(OR(B67='Hidden Background Info'!$E$11,B67='Hidden Background Info'!$F$11,B67='Hidden Background Info'!$G$11,B67='Hidden Background Info'!$H$11),1,0)</f>
        <v>#REF!</v>
      </c>
      <c r="B67" t="s">
        <v>393</v>
      </c>
      <c r="C67" t="e">
        <f>C65+1</f>
        <v>#REF!</v>
      </c>
      <c r="D67" s="1" t="s">
        <v>392</v>
      </c>
      <c r="E67" s="7">
        <v>3.11</v>
      </c>
      <c r="F67" s="1" t="s">
        <v>136</v>
      </c>
      <c r="G67" s="1" t="s">
        <v>136</v>
      </c>
      <c r="H67" s="62">
        <v>5</v>
      </c>
      <c r="I67" s="63">
        <v>3</v>
      </c>
      <c r="J67" s="62">
        <v>2</v>
      </c>
      <c r="K67" s="62">
        <v>26</v>
      </c>
    </row>
    <row r="68" spans="1:11" x14ac:dyDescent="0.45">
      <c r="A68" t="e">
        <f>IF(OR(B68='Hidden Background Info'!$E$11,B68='Hidden Background Info'!$F$11,B68='Hidden Background Info'!$G$11,B68='Hidden Background Info'!$H$11),1,0)</f>
        <v>#REF!</v>
      </c>
      <c r="B68" t="s">
        <v>393</v>
      </c>
      <c r="C68" t="e">
        <f t="shared" si="1"/>
        <v>#REF!</v>
      </c>
      <c r="D68" s="1" t="s">
        <v>392</v>
      </c>
      <c r="E68" s="7">
        <v>3.12</v>
      </c>
      <c r="F68" s="1" t="s">
        <v>137</v>
      </c>
      <c r="G68" s="1" t="s">
        <v>139</v>
      </c>
      <c r="H68" s="62">
        <v>32</v>
      </c>
      <c r="I68" s="63">
        <v>13</v>
      </c>
      <c r="J68" s="62">
        <v>7</v>
      </c>
      <c r="K68" s="62">
        <v>37</v>
      </c>
    </row>
    <row r="69" spans="1:11" x14ac:dyDescent="0.45">
      <c r="A69" t="e">
        <f>IF(OR(B69='Hidden Background Info'!$E$11,B69='Hidden Background Info'!$F$11,B69='Hidden Background Info'!$G$11,B69='Hidden Background Info'!$H$11),1,0)</f>
        <v>#REF!</v>
      </c>
      <c r="B69" t="s">
        <v>393</v>
      </c>
      <c r="C69" t="e">
        <f t="shared" si="1"/>
        <v>#REF!</v>
      </c>
      <c r="D69" s="1" t="s">
        <v>392</v>
      </c>
      <c r="E69" s="7">
        <v>3.13</v>
      </c>
      <c r="F69" s="1" t="s">
        <v>138</v>
      </c>
      <c r="G69" s="1" t="s">
        <v>140</v>
      </c>
      <c r="H69" s="62">
        <v>32</v>
      </c>
      <c r="I69" s="63">
        <v>20</v>
      </c>
      <c r="J69" s="62">
        <v>9</v>
      </c>
      <c r="K69" s="62">
        <f>34+21+42+27</f>
        <v>124</v>
      </c>
    </row>
    <row r="70" spans="1:11" x14ac:dyDescent="0.45">
      <c r="A70" t="e">
        <f>IF(OR(B70='Hidden Background Info'!$E$11,B70='Hidden Background Info'!$F$11,B70='Hidden Background Info'!$G$11,B70='Hidden Background Info'!$H$11),1,0)</f>
        <v>#REF!</v>
      </c>
      <c r="B70" t="s">
        <v>393</v>
      </c>
      <c r="C70" t="e">
        <f t="shared" si="1"/>
        <v>#REF!</v>
      </c>
      <c r="D70" s="10" t="s">
        <v>392</v>
      </c>
      <c r="E70" s="10"/>
      <c r="F70" s="10" t="s">
        <v>87</v>
      </c>
      <c r="G70" s="10"/>
      <c r="H70" s="10">
        <v>0</v>
      </c>
      <c r="I70" s="10">
        <v>0</v>
      </c>
      <c r="J70" s="1">
        <v>1</v>
      </c>
      <c r="K70" s="1">
        <v>30</v>
      </c>
    </row>
    <row r="71" spans="1:11" x14ac:dyDescent="0.45">
      <c r="A71" t="e">
        <f>IF(OR(B71='Hidden Background Info'!$E$11,B71='Hidden Background Info'!$F$11,B71='Hidden Background Info'!$G$11,B71='Hidden Background Info'!$H$11),1,0)</f>
        <v>#REF!</v>
      </c>
      <c r="B71" t="s">
        <v>179</v>
      </c>
      <c r="C71" t="e">
        <f t="shared" si="1"/>
        <v>#REF!</v>
      </c>
      <c r="D71" s="1" t="s">
        <v>104</v>
      </c>
      <c r="E71" s="1">
        <v>4.3</v>
      </c>
      <c r="F71" s="1" t="s">
        <v>119</v>
      </c>
      <c r="G71" s="1" t="s">
        <v>112</v>
      </c>
      <c r="H71" s="62">
        <v>7</v>
      </c>
      <c r="I71" s="63">
        <v>3</v>
      </c>
      <c r="J71" s="62">
        <v>2</v>
      </c>
      <c r="K71" s="62">
        <v>21</v>
      </c>
    </row>
    <row r="72" spans="1:11" x14ac:dyDescent="0.45">
      <c r="A72" t="e">
        <f>IF(OR(B72='Hidden Background Info'!$E$11,B72='Hidden Background Info'!$F$11,B72='Hidden Background Info'!$G$11,B72='Hidden Background Info'!$H$11),1,0)</f>
        <v>#REF!</v>
      </c>
      <c r="B72" t="s">
        <v>179</v>
      </c>
      <c r="C72" t="e">
        <f t="shared" si="1"/>
        <v>#REF!</v>
      </c>
      <c r="D72" s="1" t="s">
        <v>104</v>
      </c>
      <c r="E72" s="1">
        <v>4.4000000000000004</v>
      </c>
      <c r="F72" s="1" t="s">
        <v>356</v>
      </c>
      <c r="G72" s="1" t="s">
        <v>357</v>
      </c>
      <c r="H72" s="62">
        <v>20</v>
      </c>
      <c r="I72" s="63">
        <v>7</v>
      </c>
      <c r="J72" s="62">
        <v>5</v>
      </c>
      <c r="K72" s="62">
        <v>30</v>
      </c>
    </row>
    <row r="73" spans="1:11" x14ac:dyDescent="0.45">
      <c r="A73" t="e">
        <f>IF(OR(B73='Hidden Background Info'!$E$11,B73='Hidden Background Info'!$F$11,B73='Hidden Background Info'!$G$11,B73='Hidden Background Info'!$H$11),1,0)</f>
        <v>#REF!</v>
      </c>
      <c r="B73" t="s">
        <v>179</v>
      </c>
      <c r="C73" t="e">
        <f t="shared" si="1"/>
        <v>#REF!</v>
      </c>
      <c r="D73" s="1" t="s">
        <v>104</v>
      </c>
      <c r="E73" s="1">
        <v>4.5</v>
      </c>
      <c r="F73" s="1" t="s">
        <v>120</v>
      </c>
      <c r="G73" s="1" t="s">
        <v>113</v>
      </c>
      <c r="H73" s="62">
        <v>9</v>
      </c>
      <c r="I73" s="63">
        <v>4</v>
      </c>
      <c r="J73" s="62">
        <v>3</v>
      </c>
      <c r="K73" s="62">
        <v>9</v>
      </c>
    </row>
    <row r="74" spans="1:11" x14ac:dyDescent="0.45">
      <c r="A74" t="e">
        <f>IF(OR(B74='Hidden Background Info'!$E$11,B74='Hidden Background Info'!$F$11,B74='Hidden Background Info'!$G$11,B74='Hidden Background Info'!$H$11),1,0)</f>
        <v>#REF!</v>
      </c>
      <c r="B74" t="s">
        <v>179</v>
      </c>
      <c r="C74" t="e">
        <f t="shared" si="1"/>
        <v>#REF!</v>
      </c>
      <c r="D74" s="1" t="s">
        <v>104</v>
      </c>
      <c r="E74" s="1">
        <v>4.5999999999999996</v>
      </c>
      <c r="F74" s="1" t="s">
        <v>358</v>
      </c>
      <c r="G74" s="1" t="s">
        <v>358</v>
      </c>
      <c r="H74" s="62">
        <v>4</v>
      </c>
      <c r="I74" s="63">
        <v>2</v>
      </c>
      <c r="J74" s="62">
        <v>2</v>
      </c>
      <c r="K74" s="62">
        <v>20</v>
      </c>
    </row>
    <row r="75" spans="1:11" x14ac:dyDescent="0.45">
      <c r="A75" t="e">
        <f>IF(OR(B75='Hidden Background Info'!$E$11,B75='Hidden Background Info'!$F$11,B75='Hidden Background Info'!$G$11,B75='Hidden Background Info'!$H$11),1,0)</f>
        <v>#REF!</v>
      </c>
      <c r="B75" t="s">
        <v>179</v>
      </c>
      <c r="C75" t="e">
        <f t="shared" si="1"/>
        <v>#REF!</v>
      </c>
      <c r="D75" s="1" t="s">
        <v>104</v>
      </c>
      <c r="E75" s="1">
        <v>4.7</v>
      </c>
      <c r="F75" s="1" t="s">
        <v>359</v>
      </c>
      <c r="G75" s="1" t="s">
        <v>359</v>
      </c>
      <c r="H75" s="62">
        <v>2</v>
      </c>
      <c r="I75" s="63">
        <v>2</v>
      </c>
      <c r="J75" s="62">
        <v>2</v>
      </c>
      <c r="K75" s="62">
        <v>10</v>
      </c>
    </row>
    <row r="76" spans="1:11" x14ac:dyDescent="0.45">
      <c r="A76" t="e">
        <f>IF(OR(B76='Hidden Background Info'!$E$11,B76='Hidden Background Info'!$F$11,B76='Hidden Background Info'!$G$11,B76='Hidden Background Info'!$H$11),1,0)</f>
        <v>#REF!</v>
      </c>
      <c r="B76" t="s">
        <v>179</v>
      </c>
      <c r="C76" t="e">
        <f t="shared" si="1"/>
        <v>#REF!</v>
      </c>
      <c r="D76" s="1" t="s">
        <v>104</v>
      </c>
      <c r="E76" s="1">
        <v>4.8</v>
      </c>
      <c r="F76" s="1" t="s">
        <v>304</v>
      </c>
      <c r="G76" s="1" t="s">
        <v>326</v>
      </c>
      <c r="H76" s="62">
        <v>4</v>
      </c>
      <c r="I76" s="63">
        <v>3</v>
      </c>
      <c r="J76" s="62">
        <v>2</v>
      </c>
      <c r="K76" s="62">
        <v>8</v>
      </c>
    </row>
    <row r="77" spans="1:11" x14ac:dyDescent="0.45">
      <c r="A77" t="e">
        <f>IF(OR(B77='Hidden Background Info'!$E$11,B77='Hidden Background Info'!$F$11,B77='Hidden Background Info'!$G$11,B77='Hidden Background Info'!$H$11),1,0)</f>
        <v>#REF!</v>
      </c>
      <c r="B77" t="s">
        <v>179</v>
      </c>
      <c r="C77" t="e">
        <f t="shared" si="1"/>
        <v>#REF!</v>
      </c>
      <c r="D77" s="1" t="s">
        <v>104</v>
      </c>
      <c r="E77" s="1">
        <v>4.9000000000000004</v>
      </c>
      <c r="F77" s="1" t="s">
        <v>114</v>
      </c>
      <c r="G77" s="1" t="s">
        <v>115</v>
      </c>
      <c r="H77" s="62">
        <v>51</v>
      </c>
      <c r="I77" s="63">
        <v>18</v>
      </c>
      <c r="J77" s="62">
        <v>14</v>
      </c>
      <c r="K77" s="62">
        <f>24+31</f>
        <v>55</v>
      </c>
    </row>
    <row r="78" spans="1:11" x14ac:dyDescent="0.45">
      <c r="A78" t="e">
        <f>IF(OR(B78='Hidden Background Info'!$E$11,B78='Hidden Background Info'!$F$11,B78='Hidden Background Info'!$G$11,B78='Hidden Background Info'!$H$11),1,0)</f>
        <v>#REF!</v>
      </c>
      <c r="B78" t="s">
        <v>179</v>
      </c>
      <c r="C78" t="e">
        <f t="shared" si="1"/>
        <v>#REF!</v>
      </c>
      <c r="D78" s="1" t="s">
        <v>104</v>
      </c>
      <c r="E78" s="7">
        <v>4.0999999999999996</v>
      </c>
      <c r="F78" s="1" t="s">
        <v>121</v>
      </c>
      <c r="G78" s="1" t="s">
        <v>116</v>
      </c>
      <c r="H78" s="62">
        <v>4</v>
      </c>
      <c r="I78" s="63">
        <v>4</v>
      </c>
      <c r="J78" s="62">
        <v>3</v>
      </c>
      <c r="K78" s="62">
        <v>16</v>
      </c>
    </row>
    <row r="79" spans="1:11" x14ac:dyDescent="0.45">
      <c r="A79" t="e">
        <f>IF(OR(B79='Hidden Background Info'!$E$11,B79='Hidden Background Info'!$F$11,B79='Hidden Background Info'!$G$11,B79='Hidden Background Info'!$H$11),1,0)</f>
        <v>#REF!</v>
      </c>
      <c r="B79" t="s">
        <v>179</v>
      </c>
      <c r="C79" t="e">
        <f t="shared" si="1"/>
        <v>#REF!</v>
      </c>
      <c r="D79" s="1" t="s">
        <v>104</v>
      </c>
      <c r="E79" s="7">
        <v>4.1100000000000003</v>
      </c>
      <c r="F79" s="1" t="s">
        <v>122</v>
      </c>
      <c r="G79" s="1" t="s">
        <v>117</v>
      </c>
      <c r="H79" s="62">
        <v>8</v>
      </c>
      <c r="I79" s="63">
        <v>3</v>
      </c>
      <c r="J79" s="62">
        <v>2</v>
      </c>
      <c r="K79" s="62">
        <v>11</v>
      </c>
    </row>
    <row r="80" spans="1:11" x14ac:dyDescent="0.45">
      <c r="A80" t="e">
        <f>IF(OR(B80='Hidden Background Info'!$E$11,B80='Hidden Background Info'!$F$11,B80='Hidden Background Info'!$G$11,B80='Hidden Background Info'!$H$11),1,0)</f>
        <v>#REF!</v>
      </c>
      <c r="B80" t="s">
        <v>179</v>
      </c>
      <c r="C80" t="e">
        <f t="shared" si="1"/>
        <v>#REF!</v>
      </c>
      <c r="D80" s="1" t="s">
        <v>104</v>
      </c>
      <c r="E80" s="7">
        <v>4.12</v>
      </c>
      <c r="F80" s="1" t="s">
        <v>360</v>
      </c>
      <c r="G80" s="1" t="s">
        <v>361</v>
      </c>
      <c r="H80" s="62">
        <v>10</v>
      </c>
      <c r="I80" s="63">
        <v>4</v>
      </c>
      <c r="J80" s="62">
        <v>2</v>
      </c>
      <c r="K80" s="62">
        <v>30</v>
      </c>
    </row>
    <row r="81" spans="1:11" x14ac:dyDescent="0.45">
      <c r="A81" t="e">
        <f>IF(OR(B81='Hidden Background Info'!$E$11,B81='Hidden Background Info'!$F$11,B81='Hidden Background Info'!$G$11,B81='Hidden Background Info'!$H$11),1,0)</f>
        <v>#REF!</v>
      </c>
      <c r="B81" t="s">
        <v>179</v>
      </c>
      <c r="C81" t="e">
        <f t="shared" si="1"/>
        <v>#REF!</v>
      </c>
      <c r="D81" s="10" t="s">
        <v>104</v>
      </c>
      <c r="E81" s="10"/>
      <c r="F81" s="10" t="s">
        <v>88</v>
      </c>
      <c r="G81" s="10"/>
      <c r="H81" s="10">
        <v>0</v>
      </c>
      <c r="I81" s="10">
        <v>0</v>
      </c>
      <c r="J81" s="1">
        <v>1</v>
      </c>
      <c r="K81" s="1">
        <v>30</v>
      </c>
    </row>
    <row r="82" spans="1:11" x14ac:dyDescent="0.45">
      <c r="A82" t="e">
        <f>IF(OR(B82='Hidden Background Info'!$E$11,B82='Hidden Background Info'!$F$11,B82='Hidden Background Info'!$G$11,B82='Hidden Background Info'!$H$11),1,0)</f>
        <v>#REF!</v>
      </c>
      <c r="B82" t="s">
        <v>179</v>
      </c>
      <c r="C82" t="e">
        <f t="shared" si="1"/>
        <v>#REF!</v>
      </c>
      <c r="D82" s="1" t="s">
        <v>105</v>
      </c>
      <c r="E82" s="1">
        <v>5.0999999999999996</v>
      </c>
      <c r="F82" s="1" t="s">
        <v>125</v>
      </c>
      <c r="G82" s="1" t="s">
        <v>57</v>
      </c>
      <c r="H82" s="62">
        <v>30</v>
      </c>
      <c r="I82" s="63">
        <v>7</v>
      </c>
      <c r="J82" s="62">
        <v>4</v>
      </c>
      <c r="K82" s="62">
        <v>42</v>
      </c>
    </row>
    <row r="83" spans="1:11" x14ac:dyDescent="0.45">
      <c r="A83" t="e">
        <f>IF(OR(B83='Hidden Background Info'!$E$11,B83='Hidden Background Info'!$F$11,B83='Hidden Background Info'!$G$11,B83='Hidden Background Info'!$H$11),1,0)</f>
        <v>#REF!</v>
      </c>
      <c r="B83" t="s">
        <v>179</v>
      </c>
      <c r="C83" t="e">
        <f t="shared" si="1"/>
        <v>#REF!</v>
      </c>
      <c r="D83" s="1" t="s">
        <v>105</v>
      </c>
      <c r="E83" s="1">
        <v>5.2</v>
      </c>
      <c r="F83" s="1" t="s">
        <v>305</v>
      </c>
      <c r="G83" s="1" t="s">
        <v>306</v>
      </c>
      <c r="H83" s="62">
        <v>9</v>
      </c>
      <c r="I83" s="63">
        <v>2</v>
      </c>
      <c r="J83" s="62">
        <v>3</v>
      </c>
      <c r="K83" s="62">
        <v>26</v>
      </c>
    </row>
    <row r="84" spans="1:11" x14ac:dyDescent="0.45">
      <c r="A84" t="e">
        <f>IF(OR(B84='Hidden Background Info'!$E$11,B84='Hidden Background Info'!$F$11,B84='Hidden Background Info'!$G$11,B84='Hidden Background Info'!$H$11),1,0)</f>
        <v>#REF!</v>
      </c>
      <c r="B84" t="s">
        <v>179</v>
      </c>
      <c r="C84" t="e">
        <f t="shared" ref="C84" si="2">C83+1</f>
        <v>#REF!</v>
      </c>
      <c r="D84" s="1" t="s">
        <v>105</v>
      </c>
      <c r="E84" s="1">
        <v>5.3</v>
      </c>
      <c r="F84" s="1" t="s">
        <v>126</v>
      </c>
      <c r="G84" s="1" t="s">
        <v>362</v>
      </c>
      <c r="H84" s="62">
        <v>28</v>
      </c>
      <c r="I84" s="63">
        <v>8</v>
      </c>
      <c r="J84" s="62">
        <v>4</v>
      </c>
      <c r="K84" s="62">
        <v>26</v>
      </c>
    </row>
    <row r="85" spans="1:11" x14ac:dyDescent="0.45">
      <c r="A85" t="e">
        <f>IF(OR(B85='Hidden Background Info'!$E$11,B85='Hidden Background Info'!$F$11,B85='Hidden Background Info'!$G$11,B85='Hidden Background Info'!$H$11),1,0)</f>
        <v>#REF!</v>
      </c>
      <c r="B85" t="s">
        <v>179</v>
      </c>
      <c r="C85" t="e">
        <f t="shared" ref="C85:C157" si="3">C84+1</f>
        <v>#REF!</v>
      </c>
      <c r="D85" s="1" t="s">
        <v>105</v>
      </c>
      <c r="E85" s="1">
        <v>5.4</v>
      </c>
      <c r="F85" s="1" t="s">
        <v>127</v>
      </c>
      <c r="G85" s="1" t="s">
        <v>123</v>
      </c>
      <c r="H85" s="62">
        <v>14</v>
      </c>
      <c r="I85" s="63">
        <v>4</v>
      </c>
      <c r="J85" s="62">
        <v>3</v>
      </c>
      <c r="K85" s="62">
        <v>28</v>
      </c>
    </row>
    <row r="86" spans="1:11" x14ac:dyDescent="0.45">
      <c r="A86" t="e">
        <f>IF(OR(B86='Hidden Background Info'!$E$11,B86='Hidden Background Info'!$F$11,B86='Hidden Background Info'!$G$11,B86='Hidden Background Info'!$H$11),1,0)</f>
        <v>#REF!</v>
      </c>
      <c r="B86" t="s">
        <v>179</v>
      </c>
      <c r="C86" t="e">
        <f t="shared" si="3"/>
        <v>#REF!</v>
      </c>
      <c r="D86" s="1" t="s">
        <v>105</v>
      </c>
      <c r="E86" s="1">
        <v>5.5</v>
      </c>
      <c r="F86" s="1" t="s">
        <v>128</v>
      </c>
      <c r="G86" s="1" t="s">
        <v>58</v>
      </c>
      <c r="H86" s="62">
        <v>7</v>
      </c>
      <c r="I86" s="63">
        <v>3</v>
      </c>
      <c r="J86" s="62">
        <v>2</v>
      </c>
      <c r="K86" s="62">
        <v>11</v>
      </c>
    </row>
    <row r="87" spans="1:11" x14ac:dyDescent="0.45">
      <c r="A87" t="e">
        <f>IF(OR(B87='Hidden Background Info'!$E$11,B87='Hidden Background Info'!$F$11,B87='Hidden Background Info'!$G$11,B87='Hidden Background Info'!$H$11),1,0)</f>
        <v>#REF!</v>
      </c>
      <c r="B87" t="s">
        <v>179</v>
      </c>
      <c r="C87" t="e">
        <f t="shared" si="3"/>
        <v>#REF!</v>
      </c>
      <c r="D87" s="1" t="s">
        <v>105</v>
      </c>
      <c r="E87" s="1">
        <v>5.6</v>
      </c>
      <c r="F87" s="1" t="s">
        <v>129</v>
      </c>
      <c r="G87" s="1" t="s">
        <v>124</v>
      </c>
      <c r="H87" s="62">
        <v>40</v>
      </c>
      <c r="I87" s="63">
        <v>10</v>
      </c>
      <c r="J87" s="62">
        <v>5</v>
      </c>
      <c r="K87" s="62">
        <f>32+14</f>
        <v>46</v>
      </c>
    </row>
    <row r="88" spans="1:11" x14ac:dyDescent="0.45">
      <c r="A88" t="e">
        <f>IF(OR(B88='Hidden Background Info'!$E$11,B88='Hidden Background Info'!$F$11,B88='Hidden Background Info'!$G$11,B88='Hidden Background Info'!$H$11),1,0)</f>
        <v>#REF!</v>
      </c>
      <c r="B88" t="s">
        <v>179</v>
      </c>
      <c r="C88" t="e">
        <f t="shared" si="3"/>
        <v>#REF!</v>
      </c>
      <c r="D88" s="1" t="s">
        <v>105</v>
      </c>
      <c r="E88" s="1">
        <v>5.7</v>
      </c>
      <c r="F88" s="1" t="s">
        <v>307</v>
      </c>
      <c r="G88" s="1" t="s">
        <v>307</v>
      </c>
      <c r="H88" s="62">
        <v>21</v>
      </c>
      <c r="I88" s="63">
        <v>8</v>
      </c>
      <c r="J88" s="62">
        <v>4</v>
      </c>
      <c r="K88" s="62">
        <v>15</v>
      </c>
    </row>
    <row r="89" spans="1:11" x14ac:dyDescent="0.45">
      <c r="A89" t="e">
        <f>IF(OR(B89='Hidden Background Info'!$E$11,B89='Hidden Background Info'!$F$11,B89='Hidden Background Info'!$G$11,B89='Hidden Background Info'!$H$11),1,0)</f>
        <v>#REF!</v>
      </c>
      <c r="B89" t="s">
        <v>179</v>
      </c>
      <c r="C89" t="e">
        <f t="shared" si="3"/>
        <v>#REF!</v>
      </c>
      <c r="D89" s="1" t="s">
        <v>105</v>
      </c>
      <c r="E89" s="1">
        <v>5.8</v>
      </c>
      <c r="F89" s="1" t="s">
        <v>308</v>
      </c>
      <c r="G89" s="1" t="s">
        <v>309</v>
      </c>
      <c r="H89" s="62">
        <v>6</v>
      </c>
      <c r="I89" s="63">
        <v>1</v>
      </c>
      <c r="J89" s="62">
        <v>1</v>
      </c>
      <c r="K89" s="62">
        <v>15</v>
      </c>
    </row>
    <row r="90" spans="1:11" x14ac:dyDescent="0.45">
      <c r="A90" t="e">
        <f>IF(OR(B90='Hidden Background Info'!$E$11,B90='Hidden Background Info'!$F$11,B90='Hidden Background Info'!$G$11,B90='Hidden Background Info'!$H$11),1,0)</f>
        <v>#REF!</v>
      </c>
      <c r="B90" t="s">
        <v>179</v>
      </c>
      <c r="C90" t="e">
        <f t="shared" si="3"/>
        <v>#REF!</v>
      </c>
      <c r="D90" s="1" t="s">
        <v>105</v>
      </c>
      <c r="E90" s="1">
        <v>5.9</v>
      </c>
      <c r="F90" s="1" t="s">
        <v>130</v>
      </c>
      <c r="G90" s="1" t="s">
        <v>131</v>
      </c>
      <c r="H90" s="62">
        <v>2</v>
      </c>
      <c r="I90" s="63">
        <v>2</v>
      </c>
      <c r="J90" s="62">
        <v>1</v>
      </c>
      <c r="K90" s="62">
        <v>5</v>
      </c>
    </row>
    <row r="91" spans="1:11" x14ac:dyDescent="0.45">
      <c r="A91" t="e">
        <f>IF(OR(B91='Hidden Background Info'!$E$11,B91='Hidden Background Info'!$F$11,B91='Hidden Background Info'!$G$11,B91='Hidden Background Info'!$H$11),1,0)</f>
        <v>#REF!</v>
      </c>
      <c r="B91" t="s">
        <v>179</v>
      </c>
      <c r="C91" t="e">
        <f t="shared" si="3"/>
        <v>#REF!</v>
      </c>
      <c r="D91" s="1" t="s">
        <v>105</v>
      </c>
      <c r="E91" s="7">
        <v>5.0999999999999996</v>
      </c>
      <c r="F91" s="1" t="s">
        <v>132</v>
      </c>
      <c r="G91" s="1" t="s">
        <v>133</v>
      </c>
      <c r="H91" s="62">
        <v>11</v>
      </c>
      <c r="I91" s="63">
        <v>8</v>
      </c>
      <c r="J91" s="62">
        <v>5</v>
      </c>
      <c r="K91" s="62">
        <v>19</v>
      </c>
    </row>
    <row r="92" spans="1:11" x14ac:dyDescent="0.45">
      <c r="A92" t="e">
        <f>IF(OR(B92='Hidden Background Info'!$E$11,B92='Hidden Background Info'!$F$11,B92='Hidden Background Info'!$G$11,B92='Hidden Background Info'!$H$11),1,0)</f>
        <v>#REF!</v>
      </c>
      <c r="B92" t="s">
        <v>179</v>
      </c>
      <c r="C92" t="e">
        <f>C91+1</f>
        <v>#REF!</v>
      </c>
      <c r="D92" s="1" t="s">
        <v>105</v>
      </c>
      <c r="E92" s="1">
        <v>5.1100000000000003</v>
      </c>
      <c r="F92" s="1" t="s">
        <v>134</v>
      </c>
      <c r="G92" s="1" t="s">
        <v>135</v>
      </c>
      <c r="H92" s="62">
        <v>13</v>
      </c>
      <c r="I92" s="63">
        <v>5</v>
      </c>
      <c r="J92" s="62">
        <v>3</v>
      </c>
      <c r="K92" s="62">
        <v>29</v>
      </c>
    </row>
    <row r="93" spans="1:11" x14ac:dyDescent="0.45">
      <c r="A93" t="e">
        <f>IF(OR(B93='Hidden Background Info'!$E$11,B93='Hidden Background Info'!$F$11,B93='Hidden Background Info'!$G$11,B93='Hidden Background Info'!$H$11),1,0)</f>
        <v>#REF!</v>
      </c>
      <c r="B93" t="s">
        <v>179</v>
      </c>
      <c r="C93" t="e">
        <f t="shared" si="3"/>
        <v>#REF!</v>
      </c>
      <c r="D93" s="1" t="s">
        <v>105</v>
      </c>
      <c r="E93" s="7">
        <v>5.12</v>
      </c>
      <c r="F93" s="1" t="s">
        <v>136</v>
      </c>
      <c r="G93" s="1" t="s">
        <v>136</v>
      </c>
      <c r="H93" s="62">
        <v>5</v>
      </c>
      <c r="I93" s="63">
        <v>3</v>
      </c>
      <c r="J93" s="62">
        <v>2</v>
      </c>
      <c r="K93" s="62">
        <v>26</v>
      </c>
    </row>
    <row r="94" spans="1:11" x14ac:dyDescent="0.45">
      <c r="A94" t="e">
        <f>IF(OR(B94='Hidden Background Info'!$E$11,B94='Hidden Background Info'!$F$11,B94='Hidden Background Info'!$G$11,B94='Hidden Background Info'!$H$11),1,0)</f>
        <v>#REF!</v>
      </c>
      <c r="B94" t="s">
        <v>179</v>
      </c>
      <c r="C94" t="e">
        <f t="shared" si="3"/>
        <v>#REF!</v>
      </c>
      <c r="D94" s="1" t="s">
        <v>105</v>
      </c>
      <c r="E94" s="1">
        <v>5.13</v>
      </c>
      <c r="F94" s="1" t="s">
        <v>137</v>
      </c>
      <c r="G94" s="1" t="s">
        <v>139</v>
      </c>
      <c r="H94" s="62">
        <v>32</v>
      </c>
      <c r="I94" s="63">
        <v>13</v>
      </c>
      <c r="J94" s="62">
        <v>7</v>
      </c>
      <c r="K94" s="62">
        <v>37</v>
      </c>
    </row>
    <row r="95" spans="1:11" x14ac:dyDescent="0.45">
      <c r="A95" t="e">
        <f>IF(OR(B95='Hidden Background Info'!$E$11,B95='Hidden Background Info'!$F$11,B95='Hidden Background Info'!$G$11,B95='Hidden Background Info'!$H$11),1,0)</f>
        <v>#REF!</v>
      </c>
      <c r="B95" t="s">
        <v>179</v>
      </c>
      <c r="C95" t="e">
        <f t="shared" si="3"/>
        <v>#REF!</v>
      </c>
      <c r="D95" s="1" t="s">
        <v>105</v>
      </c>
      <c r="E95" s="7">
        <v>5.14</v>
      </c>
      <c r="F95" s="1" t="s">
        <v>138</v>
      </c>
      <c r="G95" s="1" t="s">
        <v>140</v>
      </c>
      <c r="H95" s="62">
        <v>32</v>
      </c>
      <c r="I95" s="63">
        <v>20</v>
      </c>
      <c r="J95" s="62">
        <v>9</v>
      </c>
      <c r="K95" s="62">
        <f>34+21+42+27</f>
        <v>124</v>
      </c>
    </row>
    <row r="96" spans="1:11" x14ac:dyDescent="0.45">
      <c r="A96" t="e">
        <f>IF(OR(B96='Hidden Background Info'!$E$11,B96='Hidden Background Info'!$F$11,B96='Hidden Background Info'!$G$11,B96='Hidden Background Info'!$H$11),1,0)</f>
        <v>#REF!</v>
      </c>
      <c r="B96" t="s">
        <v>179</v>
      </c>
      <c r="C96" t="e">
        <f t="shared" si="3"/>
        <v>#REF!</v>
      </c>
      <c r="D96" s="10" t="s">
        <v>105</v>
      </c>
      <c r="E96" s="10"/>
      <c r="F96" s="10" t="s">
        <v>89</v>
      </c>
      <c r="G96" s="10"/>
      <c r="H96" s="10">
        <v>0</v>
      </c>
      <c r="I96" s="10">
        <v>0</v>
      </c>
      <c r="J96" s="1">
        <v>1</v>
      </c>
      <c r="K96" s="1">
        <v>30</v>
      </c>
    </row>
    <row r="97" spans="1:11" x14ac:dyDescent="0.45">
      <c r="A97" t="e">
        <f>IF(OR(B97='Hidden Background Info'!$E$11,B97='Hidden Background Info'!$F$11,B97='Hidden Background Info'!$G$11,B97='Hidden Background Info'!$H$11),1,0)</f>
        <v>#REF!</v>
      </c>
      <c r="B97" t="s">
        <v>175</v>
      </c>
      <c r="C97" t="e">
        <f t="shared" si="3"/>
        <v>#REF!</v>
      </c>
      <c r="D97" s="8" t="s">
        <v>142</v>
      </c>
      <c r="F97" s="1" t="s">
        <v>230</v>
      </c>
      <c r="G97" s="48" t="s">
        <v>364</v>
      </c>
      <c r="H97" s="51">
        <f>ROUND((22+16+28)*I97/SUM($I$97:$I$100),0)</f>
        <v>3</v>
      </c>
      <c r="I97" s="1">
        <v>0.5</v>
      </c>
      <c r="J97" s="49">
        <v>0.5</v>
      </c>
      <c r="K97" s="58">
        <v>17</v>
      </c>
    </row>
    <row r="98" spans="1:11" x14ac:dyDescent="0.45">
      <c r="A98" t="e">
        <f>IF(OR(B98='Hidden Background Info'!$E$11,B98='Hidden Background Info'!$F$11,B98='Hidden Background Info'!$G$11,B98='Hidden Background Info'!$H$11),1,0)</f>
        <v>#REF!</v>
      </c>
      <c r="B98" t="s">
        <v>175</v>
      </c>
      <c r="C98" t="e">
        <f t="shared" si="3"/>
        <v>#REF!</v>
      </c>
      <c r="D98" s="8" t="s">
        <v>142</v>
      </c>
      <c r="F98" s="1" t="s">
        <v>231</v>
      </c>
      <c r="G98" s="48" t="s">
        <v>365</v>
      </c>
      <c r="H98" s="51">
        <f t="shared" ref="H98:H99" si="4">ROUND((22+16+28)*I98/SUM($I$97:$I$100),0)</f>
        <v>8</v>
      </c>
      <c r="I98" s="1">
        <v>1.5</v>
      </c>
      <c r="J98" s="50">
        <v>2</v>
      </c>
      <c r="K98" s="58">
        <v>40</v>
      </c>
    </row>
    <row r="99" spans="1:11" x14ac:dyDescent="0.45">
      <c r="A99" t="e">
        <f>IF(OR(B99='Hidden Background Info'!$E$11,B99='Hidden Background Info'!$F$11,B99='Hidden Background Info'!$G$11,B99='Hidden Background Info'!$H$11),1,0)</f>
        <v>#REF!</v>
      </c>
      <c r="B99" t="s">
        <v>175</v>
      </c>
      <c r="C99" t="e">
        <f t="shared" si="3"/>
        <v>#REF!</v>
      </c>
      <c r="D99" s="8" t="s">
        <v>142</v>
      </c>
      <c r="F99" s="1" t="s">
        <v>232</v>
      </c>
      <c r="G99" s="48" t="s">
        <v>366</v>
      </c>
      <c r="H99" s="51">
        <f t="shared" si="4"/>
        <v>19</v>
      </c>
      <c r="I99" s="1">
        <v>3.5</v>
      </c>
      <c r="J99" s="49">
        <v>2.5</v>
      </c>
      <c r="K99" s="58">
        <v>41</v>
      </c>
    </row>
    <row r="100" spans="1:11" x14ac:dyDescent="0.45">
      <c r="A100" t="e">
        <f>IF(OR(B100='Hidden Background Info'!$E$11,B100='Hidden Background Info'!$F$11,B100='Hidden Background Info'!$G$11,B100='Hidden Background Info'!$H$11),1,0)</f>
        <v>#REF!</v>
      </c>
      <c r="B100" t="s">
        <v>175</v>
      </c>
      <c r="C100" t="e">
        <f t="shared" si="3"/>
        <v>#REF!</v>
      </c>
      <c r="D100" s="8" t="s">
        <v>142</v>
      </c>
      <c r="F100" s="1" t="s">
        <v>233</v>
      </c>
      <c r="G100" s="48" t="s">
        <v>367</v>
      </c>
      <c r="H100" s="51">
        <f t="shared" ref="H100" si="5">ROUND((18+16+28)*I100/SUM($I$97:$I$100),0)</f>
        <v>34</v>
      </c>
      <c r="I100" s="51">
        <f>6.5</f>
        <v>6.5</v>
      </c>
      <c r="J100" s="49">
        <v>3.5</v>
      </c>
      <c r="K100" s="58">
        <v>44</v>
      </c>
    </row>
    <row r="101" spans="1:11" x14ac:dyDescent="0.45">
      <c r="A101" t="e">
        <f>IF(OR(B101='Hidden Background Info'!$E$11,B101='Hidden Background Info'!$F$11,B101='Hidden Background Info'!$G$11,B101='Hidden Background Info'!$H$11),1,0)</f>
        <v>#REF!</v>
      </c>
      <c r="B101" t="s">
        <v>175</v>
      </c>
      <c r="C101" t="e">
        <f t="shared" si="3"/>
        <v>#REF!</v>
      </c>
      <c r="D101" s="8" t="s">
        <v>142</v>
      </c>
      <c r="F101" s="48" t="s">
        <v>234</v>
      </c>
      <c r="G101" s="48" t="s">
        <v>234</v>
      </c>
      <c r="H101" s="51">
        <v>50</v>
      </c>
      <c r="I101" s="1">
        <v>8.5</v>
      </c>
      <c r="J101" s="50">
        <v>5</v>
      </c>
      <c r="K101" s="59">
        <v>114</v>
      </c>
    </row>
    <row r="102" spans="1:11" x14ac:dyDescent="0.45">
      <c r="A102" t="e">
        <f>IF(OR(B102='Hidden Background Info'!$E$11,B102='Hidden Background Info'!$F$11,B102='Hidden Background Info'!$G$11,B102='Hidden Background Info'!$H$11),1,0)</f>
        <v>#REF!</v>
      </c>
      <c r="B102" t="s">
        <v>175</v>
      </c>
      <c r="C102" t="e">
        <f t="shared" si="3"/>
        <v>#REF!</v>
      </c>
      <c r="D102" s="8" t="s">
        <v>142</v>
      </c>
      <c r="F102" s="48" t="s">
        <v>235</v>
      </c>
      <c r="G102" s="48" t="s">
        <v>235</v>
      </c>
      <c r="H102" s="51">
        <f>72-28</f>
        <v>44</v>
      </c>
      <c r="I102" s="1">
        <v>9.5</v>
      </c>
      <c r="J102" s="50">
        <v>0</v>
      </c>
      <c r="K102" s="57">
        <v>0</v>
      </c>
    </row>
    <row r="103" spans="1:11" x14ac:dyDescent="0.45">
      <c r="A103" t="e">
        <f>IF(OR(B103='Hidden Background Info'!$E$11,B103='Hidden Background Info'!$F$11,B103='Hidden Background Info'!$G$11,B103='Hidden Background Info'!$H$11),1,0)</f>
        <v>#REF!</v>
      </c>
      <c r="B103" t="s">
        <v>175</v>
      </c>
      <c r="C103" t="e">
        <f t="shared" si="3"/>
        <v>#REF!</v>
      </c>
      <c r="D103" s="8" t="s">
        <v>142</v>
      </c>
      <c r="F103" s="52" t="s">
        <v>236</v>
      </c>
      <c r="G103" s="52" t="s">
        <v>143</v>
      </c>
      <c r="H103" s="51">
        <v>30</v>
      </c>
      <c r="I103" s="54">
        <v>7</v>
      </c>
      <c r="J103" s="53">
        <v>6</v>
      </c>
      <c r="K103" s="57">
        <v>22</v>
      </c>
    </row>
    <row r="104" spans="1:11" x14ac:dyDescent="0.45">
      <c r="A104" t="e">
        <f>IF(OR(B104='Hidden Background Info'!$E$11,B104='Hidden Background Info'!$F$11,B104='Hidden Background Info'!$G$11,B104='Hidden Background Info'!$H$11),1,0)</f>
        <v>#REF!</v>
      </c>
      <c r="B104" t="s">
        <v>175</v>
      </c>
      <c r="C104" t="e">
        <f t="shared" si="3"/>
        <v>#REF!</v>
      </c>
      <c r="D104" s="8" t="s">
        <v>142</v>
      </c>
      <c r="F104" s="48" t="s">
        <v>237</v>
      </c>
      <c r="G104" s="48" t="s">
        <v>238</v>
      </c>
      <c r="H104" s="51">
        <v>55</v>
      </c>
      <c r="I104" s="1">
        <v>7</v>
      </c>
      <c r="J104" s="50">
        <v>3</v>
      </c>
      <c r="K104" s="58">
        <v>19</v>
      </c>
    </row>
    <row r="105" spans="1:11" x14ac:dyDescent="0.45">
      <c r="A105" t="e">
        <f>IF(OR(B105='Hidden Background Info'!$E$11,B105='Hidden Background Info'!$F$11,B105='Hidden Background Info'!$G$11,B105='Hidden Background Info'!$H$11),1,0)</f>
        <v>#REF!</v>
      </c>
      <c r="B105" t="s">
        <v>175</v>
      </c>
      <c r="C105" t="e">
        <f t="shared" si="3"/>
        <v>#REF!</v>
      </c>
      <c r="D105" s="8" t="s">
        <v>142</v>
      </c>
      <c r="F105" s="48" t="s">
        <v>239</v>
      </c>
      <c r="G105" s="48" t="s">
        <v>240</v>
      </c>
      <c r="H105" s="51">
        <v>3</v>
      </c>
      <c r="I105" s="1">
        <v>2.5</v>
      </c>
      <c r="J105" s="50">
        <v>2</v>
      </c>
      <c r="K105" s="58">
        <v>18</v>
      </c>
    </row>
    <row r="106" spans="1:11" x14ac:dyDescent="0.45">
      <c r="A106" t="e">
        <f>IF(OR(B106='Hidden Background Info'!$E$11,B106='Hidden Background Info'!$F$11,B106='Hidden Background Info'!$G$11,B106='Hidden Background Info'!$H$11),1,0)</f>
        <v>#REF!</v>
      </c>
      <c r="B106" t="s">
        <v>175</v>
      </c>
      <c r="C106" t="e">
        <f t="shared" si="3"/>
        <v>#REF!</v>
      </c>
      <c r="D106" s="8" t="s">
        <v>142</v>
      </c>
      <c r="F106" s="48" t="s">
        <v>241</v>
      </c>
      <c r="G106" s="48" t="s">
        <v>242</v>
      </c>
      <c r="H106" s="51">
        <v>4</v>
      </c>
      <c r="I106" s="1">
        <v>1.5</v>
      </c>
      <c r="J106" s="50">
        <v>1</v>
      </c>
      <c r="K106" s="58">
        <v>2</v>
      </c>
    </row>
    <row r="107" spans="1:11" x14ac:dyDescent="0.45">
      <c r="A107" t="e">
        <f>IF(OR(B107='Hidden Background Info'!$E$11,B107='Hidden Background Info'!$F$11,B107='Hidden Background Info'!$G$11,B107='Hidden Background Info'!$H$11),1,0)</f>
        <v>#REF!</v>
      </c>
      <c r="B107" t="s">
        <v>175</v>
      </c>
      <c r="C107" t="e">
        <f t="shared" si="3"/>
        <v>#REF!</v>
      </c>
      <c r="D107" s="8" t="s">
        <v>142</v>
      </c>
      <c r="F107" s="48" t="s">
        <v>243</v>
      </c>
      <c r="G107" s="48" t="s">
        <v>145</v>
      </c>
      <c r="H107" s="51">
        <v>25</v>
      </c>
      <c r="I107" s="1">
        <v>5.5</v>
      </c>
      <c r="J107" s="50">
        <v>3</v>
      </c>
      <c r="K107" s="58">
        <v>3</v>
      </c>
    </row>
    <row r="108" spans="1:11" x14ac:dyDescent="0.45">
      <c r="A108" t="e">
        <f>IF(OR(B108='Hidden Background Info'!$E$11,B108='Hidden Background Info'!$F$11,B108='Hidden Background Info'!$G$11,B108='Hidden Background Info'!$H$11),1,0)</f>
        <v>#REF!</v>
      </c>
      <c r="B108" t="s">
        <v>175</v>
      </c>
      <c r="C108" t="e">
        <f t="shared" si="3"/>
        <v>#REF!</v>
      </c>
      <c r="D108" s="8" t="s">
        <v>142</v>
      </c>
      <c r="F108" s="52" t="s">
        <v>244</v>
      </c>
      <c r="G108" s="52" t="s">
        <v>24</v>
      </c>
      <c r="H108" s="51">
        <v>18</v>
      </c>
      <c r="I108" s="52">
        <v>3</v>
      </c>
      <c r="J108" s="50">
        <v>2</v>
      </c>
      <c r="K108" s="57">
        <v>8</v>
      </c>
    </row>
    <row r="109" spans="1:11" x14ac:dyDescent="0.45">
      <c r="A109" t="e">
        <f>IF(OR(B109='Hidden Background Info'!$E$11,B109='Hidden Background Info'!$F$11,B109='Hidden Background Info'!$G$11,B109='Hidden Background Info'!$H$11),1,0)</f>
        <v>#REF!</v>
      </c>
      <c r="B109" t="s">
        <v>175</v>
      </c>
      <c r="C109" t="e">
        <f t="shared" si="3"/>
        <v>#REF!</v>
      </c>
      <c r="D109" s="8" t="s">
        <v>142</v>
      </c>
      <c r="F109" s="52" t="s">
        <v>245</v>
      </c>
      <c r="G109" s="52" t="s">
        <v>25</v>
      </c>
      <c r="H109" s="51">
        <v>16</v>
      </c>
      <c r="I109" s="52">
        <v>3</v>
      </c>
      <c r="J109" s="50">
        <v>2</v>
      </c>
      <c r="K109" s="57">
        <v>6</v>
      </c>
    </row>
    <row r="110" spans="1:11" x14ac:dyDescent="0.45">
      <c r="A110" t="e">
        <f>IF(OR(B110='Hidden Background Info'!$E$11,B110='Hidden Background Info'!$F$11,B110='Hidden Background Info'!$G$11,B110='Hidden Background Info'!$H$11),1,0)</f>
        <v>#REF!</v>
      </c>
      <c r="B110" t="s">
        <v>175</v>
      </c>
      <c r="C110" t="e">
        <f t="shared" si="3"/>
        <v>#REF!</v>
      </c>
      <c r="D110" s="8" t="s">
        <v>142</v>
      </c>
      <c r="F110" s="48" t="s">
        <v>246</v>
      </c>
      <c r="G110" s="48" t="s">
        <v>62</v>
      </c>
      <c r="H110" s="51">
        <v>11</v>
      </c>
      <c r="I110" s="1">
        <v>2.5</v>
      </c>
      <c r="J110" s="50">
        <v>1</v>
      </c>
      <c r="K110" s="58">
        <v>10</v>
      </c>
    </row>
    <row r="111" spans="1:11" x14ac:dyDescent="0.45">
      <c r="A111" t="e">
        <f>IF(OR(B111='Hidden Background Info'!$E$11,B111='Hidden Background Info'!$F$11,B111='Hidden Background Info'!$G$11,B111='Hidden Background Info'!$H$11),1,0)</f>
        <v>#REF!</v>
      </c>
      <c r="B111" t="s">
        <v>175</v>
      </c>
      <c r="C111" t="e">
        <f t="shared" si="3"/>
        <v>#REF!</v>
      </c>
      <c r="D111" s="8" t="s">
        <v>142</v>
      </c>
      <c r="F111" s="48" t="s">
        <v>247</v>
      </c>
      <c r="G111" s="48" t="s">
        <v>84</v>
      </c>
      <c r="H111" s="51">
        <v>14</v>
      </c>
      <c r="I111" s="1">
        <v>3</v>
      </c>
      <c r="J111" s="49">
        <v>1.5</v>
      </c>
      <c r="K111" s="58">
        <v>13</v>
      </c>
    </row>
    <row r="112" spans="1:11" x14ac:dyDescent="0.45">
      <c r="A112" t="e">
        <f>IF(OR(B112='Hidden Background Info'!$E$11,B112='Hidden Background Info'!$F$11,B112='Hidden Background Info'!$G$11,B112='Hidden Background Info'!$H$11),1,0)</f>
        <v>#REF!</v>
      </c>
      <c r="B112" t="s">
        <v>175</v>
      </c>
      <c r="C112" t="e">
        <f t="shared" si="3"/>
        <v>#REF!</v>
      </c>
      <c r="D112" s="8" t="s">
        <v>142</v>
      </c>
      <c r="F112" s="48" t="s">
        <v>248</v>
      </c>
      <c r="G112" s="48" t="s">
        <v>147</v>
      </c>
      <c r="H112" s="51">
        <v>17</v>
      </c>
      <c r="I112" s="1">
        <v>4.5</v>
      </c>
      <c r="J112" s="49">
        <v>2.5</v>
      </c>
      <c r="K112" s="58">
        <v>2</v>
      </c>
    </row>
    <row r="113" spans="1:11" x14ac:dyDescent="0.45">
      <c r="A113" t="e">
        <f>IF(OR(B113='Hidden Background Info'!$E$11,B113='Hidden Background Info'!$F$11,B113='Hidden Background Info'!$G$11,B113='Hidden Background Info'!$H$11),1,0)</f>
        <v>#REF!</v>
      </c>
      <c r="B113" t="s">
        <v>175</v>
      </c>
      <c r="C113" t="e">
        <f t="shared" si="3"/>
        <v>#REF!</v>
      </c>
      <c r="D113" s="8" t="s">
        <v>142</v>
      </c>
      <c r="F113" s="48" t="s">
        <v>249</v>
      </c>
      <c r="G113" s="48" t="s">
        <v>250</v>
      </c>
      <c r="H113" s="51">
        <v>8</v>
      </c>
      <c r="I113" s="1">
        <v>2</v>
      </c>
      <c r="J113" s="49">
        <v>0.5</v>
      </c>
      <c r="K113" s="58">
        <v>0</v>
      </c>
    </row>
    <row r="114" spans="1:11" x14ac:dyDescent="0.45">
      <c r="A114" t="e">
        <f>IF(OR(B114='Hidden Background Info'!$E$11,B114='Hidden Background Info'!$F$11,B114='Hidden Background Info'!$G$11,B114='Hidden Background Info'!$H$11),1,0)</f>
        <v>#REF!</v>
      </c>
      <c r="B114" t="s">
        <v>175</v>
      </c>
      <c r="C114" t="e">
        <f t="shared" si="3"/>
        <v>#REF!</v>
      </c>
      <c r="D114" s="8" t="s">
        <v>142</v>
      </c>
      <c r="F114" s="48" t="s">
        <v>251</v>
      </c>
      <c r="G114" s="48" t="s">
        <v>252</v>
      </c>
      <c r="H114" s="51">
        <f>48-1-5-4-1</f>
        <v>37</v>
      </c>
      <c r="I114" s="1">
        <v>4</v>
      </c>
      <c r="J114" s="50">
        <v>1</v>
      </c>
      <c r="K114" s="58">
        <v>3</v>
      </c>
    </row>
    <row r="115" spans="1:11" x14ac:dyDescent="0.45">
      <c r="A115" t="e">
        <f>IF(OR(B115='Hidden Background Info'!$E$11,B115='Hidden Background Info'!$F$11,B115='Hidden Background Info'!$G$11,B115='Hidden Background Info'!$H$11),1,0)</f>
        <v>#REF!</v>
      </c>
      <c r="B115" t="s">
        <v>175</v>
      </c>
      <c r="C115" t="e">
        <f t="shared" si="3"/>
        <v>#REF!</v>
      </c>
      <c r="D115" s="8" t="s">
        <v>142</v>
      </c>
      <c r="F115" s="48" t="s">
        <v>253</v>
      </c>
      <c r="G115" s="48" t="s">
        <v>254</v>
      </c>
      <c r="H115" s="51">
        <v>3</v>
      </c>
      <c r="I115" s="1">
        <v>1</v>
      </c>
      <c r="J115" s="50">
        <v>1</v>
      </c>
      <c r="K115" s="58">
        <v>0</v>
      </c>
    </row>
    <row r="116" spans="1:11" x14ac:dyDescent="0.45">
      <c r="A116" t="e">
        <f>IF(OR(B116='Hidden Background Info'!$E$11,B116='Hidden Background Info'!$F$11,B116='Hidden Background Info'!$G$11,B116='Hidden Background Info'!$H$11),1,0)</f>
        <v>#REF!</v>
      </c>
      <c r="B116" t="s">
        <v>175</v>
      </c>
      <c r="C116" t="e">
        <f t="shared" si="3"/>
        <v>#REF!</v>
      </c>
      <c r="D116" s="8" t="s">
        <v>142</v>
      </c>
      <c r="F116" s="48" t="s">
        <v>255</v>
      </c>
      <c r="G116" s="48" t="s">
        <v>256</v>
      </c>
      <c r="H116" s="51">
        <v>2</v>
      </c>
      <c r="I116" s="1">
        <v>1</v>
      </c>
      <c r="J116" s="49">
        <v>0.5</v>
      </c>
      <c r="K116" s="58">
        <v>0</v>
      </c>
    </row>
    <row r="117" spans="1:11" x14ac:dyDescent="0.45">
      <c r="A117" t="e">
        <f>IF(OR(B117='Hidden Background Info'!$E$11,B117='Hidden Background Info'!$F$11,B117='Hidden Background Info'!$G$11,B117='Hidden Background Info'!$H$11),1,0)</f>
        <v>#REF!</v>
      </c>
      <c r="B117" t="s">
        <v>175</v>
      </c>
      <c r="C117" t="e">
        <f t="shared" si="3"/>
        <v>#REF!</v>
      </c>
      <c r="D117" s="8" t="s">
        <v>142</v>
      </c>
      <c r="F117" s="48" t="s">
        <v>257</v>
      </c>
      <c r="G117" s="48" t="s">
        <v>258</v>
      </c>
      <c r="H117" s="51">
        <v>24</v>
      </c>
      <c r="I117" s="1">
        <v>8.5</v>
      </c>
      <c r="J117" s="49">
        <v>4.5</v>
      </c>
      <c r="K117" s="58">
        <v>0</v>
      </c>
    </row>
    <row r="118" spans="1:11" x14ac:dyDescent="0.45">
      <c r="A118" t="e">
        <f>IF(OR(B118='Hidden Background Info'!$E$11,B118='Hidden Background Info'!$F$11,B118='Hidden Background Info'!$G$11,B118='Hidden Background Info'!$H$11),1,0)</f>
        <v>#REF!</v>
      </c>
      <c r="B118" t="s">
        <v>175</v>
      </c>
      <c r="C118" t="e">
        <f t="shared" si="3"/>
        <v>#REF!</v>
      </c>
      <c r="D118" s="8" t="s">
        <v>142</v>
      </c>
      <c r="F118" s="48" t="s">
        <v>310</v>
      </c>
      <c r="G118" s="48" t="s">
        <v>310</v>
      </c>
      <c r="H118" s="51">
        <f>45-42+(56-52)</f>
        <v>7</v>
      </c>
      <c r="I118" s="1">
        <f>99-96</f>
        <v>3</v>
      </c>
      <c r="J118" s="50">
        <v>1</v>
      </c>
      <c r="K118" s="58">
        <v>18</v>
      </c>
    </row>
    <row r="119" spans="1:11" x14ac:dyDescent="0.45">
      <c r="A119" t="e">
        <f>IF(OR(B119='Hidden Background Info'!$E$11,B119='Hidden Background Info'!$F$11,B119='Hidden Background Info'!$G$11,B119='Hidden Background Info'!$H$11),1,0)</f>
        <v>#REF!</v>
      </c>
      <c r="B119" t="s">
        <v>175</v>
      </c>
      <c r="C119" t="e">
        <f t="shared" si="3"/>
        <v>#REF!</v>
      </c>
      <c r="D119" s="8" t="str">
        <f>D114</f>
        <v>1Reserving</v>
      </c>
      <c r="F119" s="10" t="s">
        <v>182</v>
      </c>
      <c r="G119" s="10"/>
      <c r="H119" s="10">
        <v>0</v>
      </c>
      <c r="I119" s="10">
        <v>0</v>
      </c>
      <c r="J119" s="10">
        <v>1</v>
      </c>
      <c r="K119" s="1">
        <v>30</v>
      </c>
    </row>
    <row r="120" spans="1:11" x14ac:dyDescent="0.45">
      <c r="A120" t="e">
        <f>IF(OR(B120='Hidden Background Info'!$E$11,B120='Hidden Background Info'!$F$11,B120='Hidden Background Info'!$G$11,B120='Hidden Background Info'!$H$11),1,0)</f>
        <v>#REF!</v>
      </c>
      <c r="B120" t="s">
        <v>175</v>
      </c>
      <c r="C120" t="e">
        <f t="shared" si="3"/>
        <v>#REF!</v>
      </c>
      <c r="D120" s="8" t="s">
        <v>148</v>
      </c>
      <c r="F120" s="13" t="s">
        <v>144</v>
      </c>
      <c r="G120" s="13" t="s">
        <v>149</v>
      </c>
      <c r="H120" s="1">
        <v>33</v>
      </c>
      <c r="I120" s="1">
        <v>13</v>
      </c>
      <c r="J120" s="1">
        <v>9</v>
      </c>
      <c r="K120" s="56">
        <v>93</v>
      </c>
    </row>
    <row r="121" spans="1:11" x14ac:dyDescent="0.45">
      <c r="A121" t="e">
        <f>IF(OR(B121='Hidden Background Info'!$E$11,B121='Hidden Background Info'!$F$11,B121='Hidden Background Info'!$G$11,B121='Hidden Background Info'!$H$11),1,0)</f>
        <v>#REF!</v>
      </c>
      <c r="B121" t="s">
        <v>175</v>
      </c>
      <c r="C121" t="e">
        <f t="shared" si="3"/>
        <v>#REF!</v>
      </c>
      <c r="D121" s="8" t="s">
        <v>148</v>
      </c>
      <c r="F121" s="13" t="s">
        <v>311</v>
      </c>
      <c r="G121" s="13" t="s">
        <v>312</v>
      </c>
      <c r="H121" s="51">
        <v>12</v>
      </c>
      <c r="I121" s="51">
        <v>6</v>
      </c>
      <c r="J121" s="51">
        <v>5</v>
      </c>
      <c r="K121" s="57">
        <v>20</v>
      </c>
    </row>
    <row r="122" spans="1:11" x14ac:dyDescent="0.45">
      <c r="A122" t="e">
        <f>IF(OR(B122='Hidden Background Info'!$E$11,B122='Hidden Background Info'!$F$11,B122='Hidden Background Info'!$G$11,B122='Hidden Background Info'!$H$11),1,0)</f>
        <v>#REF!</v>
      </c>
      <c r="B122" t="s">
        <v>175</v>
      </c>
      <c r="C122" t="e">
        <f t="shared" si="3"/>
        <v>#REF!</v>
      </c>
      <c r="D122" s="8" t="s">
        <v>148</v>
      </c>
      <c r="F122" s="13" t="s">
        <v>150</v>
      </c>
      <c r="G122" s="13" t="s">
        <v>151</v>
      </c>
      <c r="H122" s="1">
        <v>43</v>
      </c>
      <c r="I122" s="1">
        <v>12</v>
      </c>
      <c r="J122" s="1">
        <v>6</v>
      </c>
      <c r="K122" s="57">
        <v>35</v>
      </c>
    </row>
    <row r="123" spans="1:11" ht="14.25" customHeight="1" x14ac:dyDescent="0.45">
      <c r="A123" t="e">
        <f>IF(OR(B123='Hidden Background Info'!$E$11,B123='Hidden Background Info'!$F$11,B123='Hidden Background Info'!$G$11,B123='Hidden Background Info'!$H$11),1,0)</f>
        <v>#REF!</v>
      </c>
      <c r="B123" t="s">
        <v>175</v>
      </c>
      <c r="C123" t="e">
        <f t="shared" si="3"/>
        <v>#REF!</v>
      </c>
      <c r="D123" s="8" t="s">
        <v>148</v>
      </c>
      <c r="F123" s="13" t="s">
        <v>152</v>
      </c>
      <c r="G123" s="13" t="s">
        <v>153</v>
      </c>
      <c r="H123" s="51">
        <f>6+(37-12)</f>
        <v>31</v>
      </c>
      <c r="I123" s="51">
        <v>22</v>
      </c>
      <c r="J123" s="51">
        <v>13</v>
      </c>
      <c r="K123" s="57">
        <v>23</v>
      </c>
    </row>
    <row r="124" spans="1:11" x14ac:dyDescent="0.45">
      <c r="A124" t="e">
        <f>IF(OR(B124='Hidden Background Info'!$E$11,B124='Hidden Background Info'!$F$11,B124='Hidden Background Info'!$G$11,B124='Hidden Background Info'!$H$11),1,0)</f>
        <v>#REF!</v>
      </c>
      <c r="B124" t="s">
        <v>175</v>
      </c>
      <c r="C124" t="e">
        <f t="shared" si="3"/>
        <v>#REF!</v>
      </c>
      <c r="D124" s="8" t="s">
        <v>148</v>
      </c>
      <c r="F124" s="13" t="s">
        <v>154</v>
      </c>
      <c r="G124" s="13" t="s">
        <v>155</v>
      </c>
      <c r="H124" s="51">
        <v>2</v>
      </c>
      <c r="I124" s="51">
        <v>2</v>
      </c>
      <c r="J124" s="51">
        <v>2</v>
      </c>
      <c r="K124" s="57">
        <v>19</v>
      </c>
    </row>
    <row r="125" spans="1:11" ht="14.65" thickBot="1" x14ac:dyDescent="0.5">
      <c r="A125" t="e">
        <f>IF(OR(B125='Hidden Background Info'!$E$11,B125='Hidden Background Info'!$F$11,B125='Hidden Background Info'!$G$11,B125='Hidden Background Info'!$H$11),1,0)</f>
        <v>#REF!</v>
      </c>
      <c r="B125" t="s">
        <v>175</v>
      </c>
      <c r="C125" t="e">
        <f t="shared" si="3"/>
        <v>#REF!</v>
      </c>
      <c r="D125" s="8" t="s">
        <v>148</v>
      </c>
      <c r="F125" s="14" t="s">
        <v>26</v>
      </c>
      <c r="G125" s="14" t="s">
        <v>146</v>
      </c>
      <c r="H125" s="1">
        <v>13</v>
      </c>
      <c r="I125" s="51">
        <v>3</v>
      </c>
      <c r="J125" s="1">
        <v>2</v>
      </c>
      <c r="K125" s="57">
        <v>7</v>
      </c>
    </row>
    <row r="126" spans="1:11" x14ac:dyDescent="0.45">
      <c r="A126" t="e">
        <f>IF(OR(B126='Hidden Background Info'!$E$11,B126='Hidden Background Info'!$F$11,B126='Hidden Background Info'!$G$11,B126='Hidden Background Info'!$H$11),1,0)</f>
        <v>#REF!</v>
      </c>
      <c r="B126" t="s">
        <v>175</v>
      </c>
      <c r="C126" t="e">
        <f t="shared" si="3"/>
        <v>#REF!</v>
      </c>
      <c r="D126" s="8" t="str">
        <f>D125</f>
        <v>2Actuarial Appraisal</v>
      </c>
      <c r="F126" s="10" t="s">
        <v>182</v>
      </c>
      <c r="G126" s="10"/>
      <c r="H126" s="10">
        <v>0</v>
      </c>
      <c r="I126" s="10">
        <v>0</v>
      </c>
      <c r="J126" s="10">
        <v>1</v>
      </c>
      <c r="K126" s="1">
        <v>30</v>
      </c>
    </row>
    <row r="127" spans="1:11" x14ac:dyDescent="0.45">
      <c r="A127" t="e">
        <f>IF(OR(B127='Hidden Background Info'!$E$11,B127='Hidden Background Info'!$F$11,B127='Hidden Background Info'!$G$11,B127='Hidden Background Info'!$H$11),1,0)</f>
        <v>#REF!</v>
      </c>
      <c r="B127" t="s">
        <v>176</v>
      </c>
      <c r="C127" t="e">
        <f t="shared" si="3"/>
        <v>#REF!</v>
      </c>
      <c r="D127" s="8" t="s">
        <v>156</v>
      </c>
      <c r="F127" s="1" t="s">
        <v>259</v>
      </c>
      <c r="G127" s="1" t="s">
        <v>260</v>
      </c>
      <c r="H127" s="1">
        <v>22</v>
      </c>
      <c r="I127">
        <v>9</v>
      </c>
      <c r="J127" s="1">
        <v>6</v>
      </c>
      <c r="K127" s="1">
        <v>39</v>
      </c>
    </row>
    <row r="128" spans="1:11" x14ac:dyDescent="0.45">
      <c r="A128" t="e">
        <f>IF(OR(B128='Hidden Background Info'!$E$11,B128='Hidden Background Info'!$F$11,B128='Hidden Background Info'!$G$11,B128='Hidden Background Info'!$H$11),1,0)</f>
        <v>#REF!</v>
      </c>
      <c r="B128" t="s">
        <v>176</v>
      </c>
      <c r="C128" t="e">
        <f t="shared" si="3"/>
        <v>#REF!</v>
      </c>
      <c r="D128" s="8" t="s">
        <v>156</v>
      </c>
      <c r="F128" s="1" t="s">
        <v>261</v>
      </c>
      <c r="G128" s="1" t="s">
        <v>262</v>
      </c>
      <c r="H128" s="1">
        <v>9</v>
      </c>
      <c r="I128">
        <v>6</v>
      </c>
      <c r="J128" s="1">
        <v>5</v>
      </c>
      <c r="K128" s="1">
        <v>31</v>
      </c>
    </row>
    <row r="129" spans="1:11" x14ac:dyDescent="0.45">
      <c r="A129" t="e">
        <f>IF(OR(B129='Hidden Background Info'!$E$11,B129='Hidden Background Info'!$F$11,B129='Hidden Background Info'!$G$11,B129='Hidden Background Info'!$H$11),1,0)</f>
        <v>#REF!</v>
      </c>
      <c r="B129" t="s">
        <v>176</v>
      </c>
      <c r="C129" t="e">
        <f t="shared" si="3"/>
        <v>#REF!</v>
      </c>
      <c r="D129" s="8" t="s">
        <v>156</v>
      </c>
      <c r="F129" s="1" t="s">
        <v>313</v>
      </c>
      <c r="G129" s="1" t="s">
        <v>328</v>
      </c>
      <c r="H129" s="1">
        <v>6</v>
      </c>
      <c r="I129">
        <v>2</v>
      </c>
      <c r="J129" s="51">
        <v>1</v>
      </c>
      <c r="K129" s="51">
        <v>3</v>
      </c>
    </row>
    <row r="130" spans="1:11" x14ac:dyDescent="0.45">
      <c r="A130" t="e">
        <f>IF(OR(B130='Hidden Background Info'!$E$11,B130='Hidden Background Info'!$F$11,B130='Hidden Background Info'!$G$11,B130='Hidden Background Info'!$H$11),1,0)</f>
        <v>#REF!</v>
      </c>
      <c r="B130" t="s">
        <v>176</v>
      </c>
      <c r="C130" t="e">
        <f t="shared" si="3"/>
        <v>#REF!</v>
      </c>
      <c r="D130" s="8" t="s">
        <v>156</v>
      </c>
      <c r="F130" s="1" t="s">
        <v>263</v>
      </c>
      <c r="G130" s="1" t="s">
        <v>264</v>
      </c>
      <c r="H130" s="1">
        <v>7</v>
      </c>
      <c r="I130">
        <v>8</v>
      </c>
      <c r="J130" s="51">
        <v>7</v>
      </c>
      <c r="K130" s="51">
        <v>28</v>
      </c>
    </row>
    <row r="131" spans="1:11" x14ac:dyDescent="0.45">
      <c r="A131" t="e">
        <f>IF(OR(B131='Hidden Background Info'!$E$11,B131='Hidden Background Info'!$F$11,B131='Hidden Background Info'!$G$11,B131='Hidden Background Info'!$H$11),1,0)</f>
        <v>#REF!</v>
      </c>
      <c r="B131" t="s">
        <v>176</v>
      </c>
      <c r="C131" t="e">
        <f t="shared" si="3"/>
        <v>#REF!</v>
      </c>
      <c r="D131" s="8" t="s">
        <v>156</v>
      </c>
      <c r="F131" s="1" t="s">
        <v>265</v>
      </c>
      <c r="G131" s="1" t="s">
        <v>266</v>
      </c>
      <c r="H131" s="1">
        <v>15</v>
      </c>
      <c r="I131">
        <v>4</v>
      </c>
      <c r="J131" s="51">
        <v>3</v>
      </c>
      <c r="K131" s="51">
        <v>9</v>
      </c>
    </row>
    <row r="132" spans="1:11" x14ac:dyDescent="0.45">
      <c r="A132" t="e">
        <f>IF(OR(B132='Hidden Background Info'!$E$11,B132='Hidden Background Info'!$F$11,B132='Hidden Background Info'!$G$11,B132='Hidden Background Info'!$H$11),1,0)</f>
        <v>#REF!</v>
      </c>
      <c r="B132" t="s">
        <v>176</v>
      </c>
      <c r="C132" t="e">
        <f t="shared" si="3"/>
        <v>#REF!</v>
      </c>
      <c r="D132" s="8" t="s">
        <v>156</v>
      </c>
      <c r="F132" s="1" t="s">
        <v>315</v>
      </c>
      <c r="G132" s="1" t="s">
        <v>314</v>
      </c>
      <c r="H132" s="1">
        <v>8</v>
      </c>
      <c r="I132">
        <v>4</v>
      </c>
      <c r="J132" s="51">
        <v>3</v>
      </c>
      <c r="K132" s="51">
        <v>9</v>
      </c>
    </row>
    <row r="133" spans="1:11" x14ac:dyDescent="0.45">
      <c r="A133" t="e">
        <f>IF(OR(B133='Hidden Background Info'!$E$11,B133='Hidden Background Info'!$F$11,B133='Hidden Background Info'!$G$11,B133='Hidden Background Info'!$H$11),1,0)</f>
        <v>#REF!</v>
      </c>
      <c r="B133" t="s">
        <v>176</v>
      </c>
      <c r="C133" t="e">
        <f t="shared" si="3"/>
        <v>#REF!</v>
      </c>
      <c r="D133" s="8" t="s">
        <v>156</v>
      </c>
      <c r="F133" s="13" t="s">
        <v>157</v>
      </c>
      <c r="G133" s="13" t="s">
        <v>329</v>
      </c>
      <c r="H133" s="51">
        <v>6</v>
      </c>
      <c r="I133" s="51">
        <v>5</v>
      </c>
      <c r="J133" s="51">
        <v>3</v>
      </c>
      <c r="K133" s="53">
        <v>21</v>
      </c>
    </row>
    <row r="134" spans="1:11" x14ac:dyDescent="0.45">
      <c r="A134" t="e">
        <f>IF(OR(B134='Hidden Background Info'!$E$11,B134='Hidden Background Info'!$F$11,B134='Hidden Background Info'!$G$11,B134='Hidden Background Info'!$H$11),1,0)</f>
        <v>#REF!</v>
      </c>
      <c r="B134" t="s">
        <v>176</v>
      </c>
      <c r="C134" t="e">
        <f t="shared" si="3"/>
        <v>#REF!</v>
      </c>
      <c r="D134" s="8" t="s">
        <v>156</v>
      </c>
      <c r="F134" s="13" t="s">
        <v>330</v>
      </c>
      <c r="G134" s="13" t="s">
        <v>331</v>
      </c>
      <c r="H134" s="51">
        <v>5</v>
      </c>
      <c r="I134" s="51">
        <v>3</v>
      </c>
      <c r="J134" s="51">
        <v>2</v>
      </c>
      <c r="K134" s="53">
        <v>14</v>
      </c>
    </row>
    <row r="135" spans="1:11" x14ac:dyDescent="0.45">
      <c r="A135" t="e">
        <f>IF(OR(B135='Hidden Background Info'!$E$11,B135='Hidden Background Info'!$F$11,B135='Hidden Background Info'!$G$11,B135='Hidden Background Info'!$H$11),1,0)</f>
        <v>#REF!</v>
      </c>
      <c r="B135" t="s">
        <v>176</v>
      </c>
      <c r="C135" t="e">
        <f t="shared" si="3"/>
        <v>#REF!</v>
      </c>
      <c r="D135" s="8" t="s">
        <v>156</v>
      </c>
      <c r="F135" s="13" t="s">
        <v>267</v>
      </c>
      <c r="G135" s="13" t="s">
        <v>158</v>
      </c>
      <c r="H135" s="1">
        <v>10</v>
      </c>
      <c r="I135">
        <v>5</v>
      </c>
      <c r="J135" s="51">
        <v>4</v>
      </c>
      <c r="K135" s="51">
        <v>15</v>
      </c>
    </row>
    <row r="136" spans="1:11" ht="14.25" customHeight="1" x14ac:dyDescent="0.45">
      <c r="A136" t="e">
        <f>IF(OR(B136='Hidden Background Info'!$E$11,B136='Hidden Background Info'!$F$11,B136='Hidden Background Info'!$G$11,B136='Hidden Background Info'!$H$11),1,0)</f>
        <v>#REF!</v>
      </c>
      <c r="B136" t="s">
        <v>176</v>
      </c>
      <c r="C136" t="e">
        <f t="shared" si="3"/>
        <v>#REF!</v>
      </c>
      <c r="D136" s="8" t="s">
        <v>156</v>
      </c>
      <c r="F136" s="1" t="s">
        <v>268</v>
      </c>
      <c r="G136" s="1" t="s">
        <v>159</v>
      </c>
      <c r="H136" s="1">
        <v>4</v>
      </c>
      <c r="I136">
        <v>4</v>
      </c>
      <c r="J136" s="51">
        <v>3</v>
      </c>
      <c r="K136" s="51">
        <v>11</v>
      </c>
    </row>
    <row r="137" spans="1:11" ht="14.25" customHeight="1" x14ac:dyDescent="0.45">
      <c r="A137" t="e">
        <f>IF(OR(B137='Hidden Background Info'!$E$11,B137='Hidden Background Info'!$F$11,B137='Hidden Background Info'!$G$11,B137='Hidden Background Info'!$H$11),1,0)</f>
        <v>#REF!</v>
      </c>
      <c r="B137" t="s">
        <v>176</v>
      </c>
      <c r="C137" t="e">
        <f t="shared" si="3"/>
        <v>#REF!</v>
      </c>
      <c r="D137" s="8" t="s">
        <v>156</v>
      </c>
      <c r="F137" s="1" t="s">
        <v>316</v>
      </c>
      <c r="G137" s="1" t="s">
        <v>316</v>
      </c>
      <c r="H137" s="1">
        <v>4</v>
      </c>
      <c r="I137">
        <v>4</v>
      </c>
      <c r="J137" s="51">
        <f>ROUND(I137*AVERAGE($J$127:$J$136)/AVERAGE(I$127:I$136),0)</f>
        <v>3</v>
      </c>
      <c r="K137" s="51">
        <v>7</v>
      </c>
    </row>
    <row r="138" spans="1:11" ht="14.25" customHeight="1" x14ac:dyDescent="0.45">
      <c r="A138" t="e">
        <f>IF(OR(B138='Hidden Background Info'!$E$11,B138='Hidden Background Info'!$F$11,B138='Hidden Background Info'!$G$11,B138='Hidden Background Info'!$H$11),1,0)</f>
        <v>#REF!</v>
      </c>
      <c r="B138" t="s">
        <v>176</v>
      </c>
      <c r="C138" t="e">
        <f t="shared" si="3"/>
        <v>#REF!</v>
      </c>
      <c r="D138" s="8" t="s">
        <v>156</v>
      </c>
      <c r="F138" s="1" t="s">
        <v>317</v>
      </c>
      <c r="G138" s="1" t="s">
        <v>317</v>
      </c>
      <c r="H138" s="1">
        <v>4</v>
      </c>
      <c r="I138">
        <v>4</v>
      </c>
      <c r="J138" s="51">
        <f t="shared" ref="J138" si="6">ROUND(I138*AVERAGE($J$127:$J$136)/AVERAGE(I$127:I$136),0)</f>
        <v>3</v>
      </c>
      <c r="K138" s="51">
        <v>9</v>
      </c>
    </row>
    <row r="139" spans="1:11" ht="14.25" customHeight="1" x14ac:dyDescent="0.45">
      <c r="A139" t="e">
        <f>IF(OR(B139='Hidden Background Info'!$E$11,B139='Hidden Background Info'!$F$11,B139='Hidden Background Info'!$G$11,B139='Hidden Background Info'!$H$11),1,0)</f>
        <v>#REF!</v>
      </c>
      <c r="B139" t="s">
        <v>176</v>
      </c>
      <c r="C139" t="e">
        <f t="shared" si="3"/>
        <v>#REF!</v>
      </c>
      <c r="D139" s="8" t="s">
        <v>156</v>
      </c>
      <c r="F139" s="1" t="s">
        <v>332</v>
      </c>
      <c r="G139" s="1" t="s">
        <v>333</v>
      </c>
      <c r="H139" s="1">
        <v>6</v>
      </c>
      <c r="I139" s="52">
        <v>4</v>
      </c>
      <c r="J139" s="51">
        <v>2</v>
      </c>
      <c r="K139" s="51">
        <v>10</v>
      </c>
    </row>
    <row r="140" spans="1:11" ht="14.25" customHeight="1" x14ac:dyDescent="0.45">
      <c r="A140" t="e">
        <f>IF(OR(B140='Hidden Background Info'!$E$11,B140='Hidden Background Info'!$F$11,B140='Hidden Background Info'!$G$11,B140='Hidden Background Info'!$H$11),1,0)</f>
        <v>#REF!</v>
      </c>
      <c r="B140" t="s">
        <v>176</v>
      </c>
      <c r="C140" t="e">
        <f t="shared" si="3"/>
        <v>#REF!</v>
      </c>
      <c r="D140" s="8" t="s">
        <v>156</v>
      </c>
      <c r="F140" s="1" t="s">
        <v>334</v>
      </c>
      <c r="G140" s="1" t="s">
        <v>334</v>
      </c>
      <c r="H140" s="1">
        <v>8</v>
      </c>
      <c r="I140">
        <v>4</v>
      </c>
      <c r="J140" s="51">
        <v>3</v>
      </c>
      <c r="K140" s="51">
        <v>8</v>
      </c>
    </row>
    <row r="141" spans="1:11" ht="14.25" customHeight="1" x14ac:dyDescent="0.45">
      <c r="A141" t="e">
        <f>IF(OR(B141='Hidden Background Info'!$E$11,B141='Hidden Background Info'!$F$11,B141='Hidden Background Info'!$G$11,B141='Hidden Background Info'!$H$11),1,0)</f>
        <v>#REF!</v>
      </c>
      <c r="B141" t="s">
        <v>176</v>
      </c>
      <c r="C141" t="e">
        <f t="shared" si="3"/>
        <v>#REF!</v>
      </c>
      <c r="D141" s="8" t="s">
        <v>156</v>
      </c>
      <c r="F141" s="1" t="s">
        <v>319</v>
      </c>
      <c r="G141" s="1" t="s">
        <v>318</v>
      </c>
      <c r="H141" s="1">
        <v>20</v>
      </c>
      <c r="I141">
        <v>13</v>
      </c>
      <c r="J141" s="51">
        <v>3</v>
      </c>
      <c r="K141" s="51">
        <v>6</v>
      </c>
    </row>
    <row r="142" spans="1:11" ht="14.65" thickBot="1" x14ac:dyDescent="0.5">
      <c r="A142" t="e">
        <f>IF(OR(B142='Hidden Background Info'!$E$11,B142='Hidden Background Info'!$F$11,B142='Hidden Background Info'!$G$11,B142='Hidden Background Info'!$H$11),1,0)</f>
        <v>#REF!</v>
      </c>
      <c r="B142" t="s">
        <v>176</v>
      </c>
      <c r="C142" t="e">
        <f t="shared" si="3"/>
        <v>#REF!</v>
      </c>
      <c r="D142" s="8" t="s">
        <v>156</v>
      </c>
      <c r="F142" s="14" t="s">
        <v>269</v>
      </c>
      <c r="G142" s="14" t="s">
        <v>160</v>
      </c>
      <c r="H142" s="1">
        <v>7</v>
      </c>
      <c r="I142">
        <v>4</v>
      </c>
      <c r="J142" s="1">
        <v>2</v>
      </c>
      <c r="K142" s="1">
        <v>17</v>
      </c>
    </row>
    <row r="143" spans="1:11" x14ac:dyDescent="0.45">
      <c r="A143" t="e">
        <f>IF(OR(B143='Hidden Background Info'!$E$11,B143='Hidden Background Info'!$F$11,B143='Hidden Background Info'!$G$11,B143='Hidden Background Info'!$H$11),1,0)</f>
        <v>#REF!</v>
      </c>
      <c r="B143" t="s">
        <v>176</v>
      </c>
      <c r="C143" t="e">
        <f t="shared" si="3"/>
        <v>#REF!</v>
      </c>
      <c r="D143" s="8" t="str">
        <f>D142</f>
        <v>3Govt Programs</v>
      </c>
      <c r="F143" s="10" t="s">
        <v>182</v>
      </c>
      <c r="G143" s="10"/>
      <c r="H143" s="10">
        <v>0</v>
      </c>
      <c r="I143" s="10">
        <v>0</v>
      </c>
      <c r="J143" s="10">
        <v>1</v>
      </c>
      <c r="K143" s="1">
        <v>30</v>
      </c>
    </row>
    <row r="144" spans="1:11" x14ac:dyDescent="0.45">
      <c r="A144" t="e">
        <f>IF(OR(B144='Hidden Background Info'!$E$11,B144='Hidden Background Info'!$F$11,B144='Hidden Background Info'!$G$11,B144='Hidden Background Info'!$H$11),1,0)</f>
        <v>#REF!</v>
      </c>
      <c r="B144" t="s">
        <v>176</v>
      </c>
      <c r="C144" t="e">
        <f t="shared" si="3"/>
        <v>#REF!</v>
      </c>
      <c r="D144" s="8" t="s">
        <v>161</v>
      </c>
      <c r="F144" s="1" t="s">
        <v>270</v>
      </c>
      <c r="G144" s="1" t="s">
        <v>368</v>
      </c>
      <c r="H144" s="1">
        <v>26</v>
      </c>
      <c r="I144">
        <v>9</v>
      </c>
      <c r="J144" s="1">
        <v>5</v>
      </c>
      <c r="K144" s="1">
        <v>31</v>
      </c>
    </row>
    <row r="145" spans="1:11" x14ac:dyDescent="0.45">
      <c r="A145" t="e">
        <f>IF(OR(B145='Hidden Background Info'!$E$11,B145='Hidden Background Info'!$F$11,B145='Hidden Background Info'!$G$11,B145='Hidden Background Info'!$H$11),1,0)</f>
        <v>#REF!</v>
      </c>
      <c r="B145" t="s">
        <v>176</v>
      </c>
      <c r="C145" t="e">
        <f t="shared" si="3"/>
        <v>#REF!</v>
      </c>
      <c r="D145" s="8" t="s">
        <v>161</v>
      </c>
      <c r="F145" s="1" t="s">
        <v>271</v>
      </c>
      <c r="G145" s="1" t="s">
        <v>272</v>
      </c>
      <c r="H145" s="1">
        <v>20</v>
      </c>
      <c r="I145">
        <v>7</v>
      </c>
      <c r="J145" s="1">
        <v>3</v>
      </c>
      <c r="K145" s="1">
        <v>16</v>
      </c>
    </row>
    <row r="146" spans="1:11" x14ac:dyDescent="0.45">
      <c r="A146" t="e">
        <f>IF(OR(B146='Hidden Background Info'!$E$11,B146='Hidden Background Info'!$F$11,B146='Hidden Background Info'!$G$11,B146='Hidden Background Info'!$H$11),1,0)</f>
        <v>#REF!</v>
      </c>
      <c r="B146" t="s">
        <v>176</v>
      </c>
      <c r="C146" t="e">
        <f t="shared" si="3"/>
        <v>#REF!</v>
      </c>
      <c r="D146" s="8" t="s">
        <v>161</v>
      </c>
      <c r="F146" s="1" t="s">
        <v>273</v>
      </c>
      <c r="G146" s="1" t="s">
        <v>162</v>
      </c>
      <c r="H146" s="1">
        <v>11</v>
      </c>
      <c r="I146">
        <v>5</v>
      </c>
      <c r="J146" s="1">
        <v>2</v>
      </c>
      <c r="K146" s="1">
        <v>8</v>
      </c>
    </row>
    <row r="147" spans="1:11" x14ac:dyDescent="0.45">
      <c r="A147" t="e">
        <f>IF(OR(B147='Hidden Background Info'!$E$11,B147='Hidden Background Info'!$F$11,B147='Hidden Background Info'!$G$11,B147='Hidden Background Info'!$H$11),1,0)</f>
        <v>#REF!</v>
      </c>
      <c r="B147" t="s">
        <v>176</v>
      </c>
      <c r="C147" t="e">
        <f t="shared" si="3"/>
        <v>#REF!</v>
      </c>
      <c r="D147" s="8" t="s">
        <v>161</v>
      </c>
      <c r="F147" s="1" t="s">
        <v>274</v>
      </c>
      <c r="G147" s="1" t="s">
        <v>275</v>
      </c>
      <c r="H147" s="1">
        <v>15</v>
      </c>
      <c r="I147">
        <v>8</v>
      </c>
      <c r="J147" s="1">
        <v>6</v>
      </c>
      <c r="K147" s="1">
        <v>30</v>
      </c>
    </row>
    <row r="148" spans="1:11" x14ac:dyDescent="0.45">
      <c r="A148" t="e">
        <f>IF(OR(B148='Hidden Background Info'!$E$11,B148='Hidden Background Info'!$F$11,B148='Hidden Background Info'!$G$11,B148='Hidden Background Info'!$H$11),1,0)</f>
        <v>#REF!</v>
      </c>
      <c r="B148" t="s">
        <v>176</v>
      </c>
      <c r="C148" t="e">
        <f t="shared" si="3"/>
        <v>#REF!</v>
      </c>
      <c r="D148" s="8" t="s">
        <v>161</v>
      </c>
      <c r="F148" s="13" t="s">
        <v>276</v>
      </c>
      <c r="G148" s="13" t="s">
        <v>277</v>
      </c>
      <c r="H148" s="51">
        <v>70</v>
      </c>
      <c r="I148" s="52">
        <v>51</v>
      </c>
      <c r="J148" s="51">
        <v>26</v>
      </c>
      <c r="K148" s="51">
        <v>45</v>
      </c>
    </row>
    <row r="149" spans="1:11" x14ac:dyDescent="0.45">
      <c r="A149" t="e">
        <f>IF(OR(B149='Hidden Background Info'!$E$11,B149='Hidden Background Info'!$F$11,B149='Hidden Background Info'!$G$11,B149='Hidden Background Info'!$H$11),1,0)</f>
        <v>#REF!</v>
      </c>
      <c r="B149" t="s">
        <v>176</v>
      </c>
      <c r="C149" t="e">
        <f t="shared" si="3"/>
        <v>#REF!</v>
      </c>
      <c r="D149" s="8" t="s">
        <v>161</v>
      </c>
      <c r="F149" s="1" t="s">
        <v>278</v>
      </c>
      <c r="G149" s="1" t="s">
        <v>163</v>
      </c>
      <c r="H149" s="1">
        <v>7</v>
      </c>
      <c r="I149">
        <v>2</v>
      </c>
      <c r="J149" s="1">
        <v>2</v>
      </c>
      <c r="K149" s="1">
        <v>9</v>
      </c>
    </row>
    <row r="150" spans="1:11" x14ac:dyDescent="0.45">
      <c r="A150" t="e">
        <f>IF(OR(B150='Hidden Background Info'!$E$11,B150='Hidden Background Info'!$F$11,B150='Hidden Background Info'!$G$11,B150='Hidden Background Info'!$H$11),1,0)</f>
        <v>#REF!</v>
      </c>
      <c r="B150" t="s">
        <v>176</v>
      </c>
      <c r="C150" t="e">
        <f t="shared" si="3"/>
        <v>#REF!</v>
      </c>
      <c r="D150" s="8" t="str">
        <f>D149</f>
        <v>4Financial Statements</v>
      </c>
      <c r="F150" s="10" t="s">
        <v>182</v>
      </c>
      <c r="G150" s="10"/>
      <c r="H150" s="10">
        <v>0</v>
      </c>
      <c r="I150" s="10">
        <v>0</v>
      </c>
      <c r="J150" s="10">
        <v>1</v>
      </c>
      <c r="K150" s="1">
        <v>30</v>
      </c>
    </row>
    <row r="151" spans="1:11" x14ac:dyDescent="0.45">
      <c r="A151" t="e">
        <f>IF(OR(B151='Hidden Background Info'!$E$11,B151='Hidden Background Info'!$F$11,B151='Hidden Background Info'!$G$11,B151='Hidden Background Info'!$H$11),1,0)</f>
        <v>#REF!</v>
      </c>
      <c r="B151" t="s">
        <v>176</v>
      </c>
      <c r="C151" t="e">
        <f t="shared" si="3"/>
        <v>#REF!</v>
      </c>
      <c r="D151" s="8" t="s">
        <v>164</v>
      </c>
      <c r="F151" s="1" t="s">
        <v>374</v>
      </c>
      <c r="G151" s="1" t="s">
        <v>279</v>
      </c>
      <c r="H151" s="1">
        <v>11</v>
      </c>
      <c r="I151">
        <v>5</v>
      </c>
      <c r="J151" s="1">
        <v>3</v>
      </c>
      <c r="K151" s="1">
        <v>13</v>
      </c>
    </row>
    <row r="152" spans="1:11" x14ac:dyDescent="0.45">
      <c r="A152" t="e">
        <f>IF(OR(B152='Hidden Background Info'!$E$11,B152='Hidden Background Info'!$F$11,B152='Hidden Background Info'!$G$11,B152='Hidden Background Info'!$H$11),1,0)</f>
        <v>#REF!</v>
      </c>
      <c r="B152" t="s">
        <v>176</v>
      </c>
      <c r="C152" t="e">
        <f t="shared" si="3"/>
        <v>#REF!</v>
      </c>
      <c r="D152" s="8" t="s">
        <v>164</v>
      </c>
      <c r="F152" s="1" t="s">
        <v>280</v>
      </c>
      <c r="G152" s="1" t="s">
        <v>281</v>
      </c>
      <c r="H152" s="1">
        <v>8</v>
      </c>
      <c r="I152">
        <v>5</v>
      </c>
      <c r="J152" s="1">
        <v>3</v>
      </c>
      <c r="K152" s="1">
        <v>18</v>
      </c>
    </row>
    <row r="153" spans="1:11" ht="14.25" customHeight="1" x14ac:dyDescent="0.45">
      <c r="A153" t="e">
        <f>IF(OR(B153='Hidden Background Info'!$E$11,B153='Hidden Background Info'!$F$11,B153='Hidden Background Info'!$G$11,B153='Hidden Background Info'!$H$11),1,0)</f>
        <v>#REF!</v>
      </c>
      <c r="B153" t="s">
        <v>176</v>
      </c>
      <c r="C153" t="e">
        <f t="shared" si="3"/>
        <v>#REF!</v>
      </c>
      <c r="D153" s="8" t="s">
        <v>164</v>
      </c>
      <c r="F153" s="1" t="s">
        <v>369</v>
      </c>
      <c r="G153" s="1" t="s">
        <v>282</v>
      </c>
      <c r="H153" s="51">
        <v>21</v>
      </c>
      <c r="I153" s="52">
        <v>15</v>
      </c>
      <c r="J153" s="51">
        <v>5</v>
      </c>
      <c r="K153" s="51">
        <v>17</v>
      </c>
    </row>
    <row r="154" spans="1:11" ht="14.25" customHeight="1" x14ac:dyDescent="0.45">
      <c r="A154" t="e">
        <f>IF(OR(B154='Hidden Background Info'!$E$11,B154='Hidden Background Info'!$F$11,B154='Hidden Background Info'!$G$11,B154='Hidden Background Info'!$H$11),1,0)</f>
        <v>#REF!</v>
      </c>
      <c r="B154" t="s">
        <v>176</v>
      </c>
      <c r="C154" t="e">
        <f t="shared" si="3"/>
        <v>#REF!</v>
      </c>
      <c r="D154" s="8" t="s">
        <v>164</v>
      </c>
      <c r="F154" s="1" t="s">
        <v>370</v>
      </c>
      <c r="G154" s="1" t="s">
        <v>371</v>
      </c>
      <c r="H154" s="51">
        <v>16</v>
      </c>
      <c r="I154" s="52">
        <v>9</v>
      </c>
      <c r="J154" s="51">
        <v>3</v>
      </c>
      <c r="K154" s="51">
        <v>16</v>
      </c>
    </row>
    <row r="155" spans="1:11" x14ac:dyDescent="0.45">
      <c r="A155" t="e">
        <f>IF(OR(B155='Hidden Background Info'!$E$11,B155='Hidden Background Info'!$F$11,B155='Hidden Background Info'!$G$11,B155='Hidden Background Info'!$H$11),1,0)</f>
        <v>#REF!</v>
      </c>
      <c r="B155" t="s">
        <v>176</v>
      </c>
      <c r="C155" t="e">
        <f t="shared" si="3"/>
        <v>#REF!</v>
      </c>
      <c r="D155" s="8" t="s">
        <v>164</v>
      </c>
      <c r="F155" s="1" t="s">
        <v>283</v>
      </c>
      <c r="G155" s="1" t="s">
        <v>372</v>
      </c>
      <c r="H155" s="1">
        <v>16</v>
      </c>
      <c r="I155">
        <v>9</v>
      </c>
      <c r="J155" s="1">
        <v>8</v>
      </c>
      <c r="K155" s="1">
        <v>26</v>
      </c>
    </row>
    <row r="156" spans="1:11" x14ac:dyDescent="0.45">
      <c r="A156" t="e">
        <f>IF(OR(B156='Hidden Background Info'!$E$11,B156='Hidden Background Info'!$F$11,B156='Hidden Background Info'!$G$11,B156='Hidden Background Info'!$H$11),1,0)</f>
        <v>#REF!</v>
      </c>
      <c r="B156" t="s">
        <v>176</v>
      </c>
      <c r="C156" t="e">
        <f t="shared" si="3"/>
        <v>#REF!</v>
      </c>
      <c r="D156" s="8" t="s">
        <v>164</v>
      </c>
      <c r="F156" s="1" t="s">
        <v>284</v>
      </c>
      <c r="G156" s="1" t="s">
        <v>285</v>
      </c>
      <c r="H156" s="1">
        <v>3</v>
      </c>
      <c r="I156">
        <v>2</v>
      </c>
      <c r="J156" s="1">
        <v>1</v>
      </c>
      <c r="K156" s="1">
        <v>6</v>
      </c>
    </row>
    <row r="157" spans="1:11" x14ac:dyDescent="0.45">
      <c r="A157" t="e">
        <f>IF(OR(B157='Hidden Background Info'!$E$11,B157='Hidden Background Info'!$F$11,B157='Hidden Background Info'!$G$11,B157='Hidden Background Info'!$H$11),1,0)</f>
        <v>#REF!</v>
      </c>
      <c r="B157" t="s">
        <v>176</v>
      </c>
      <c r="C157" t="e">
        <f t="shared" si="3"/>
        <v>#REF!</v>
      </c>
      <c r="D157" s="8" t="s">
        <v>164</v>
      </c>
      <c r="F157" t="s">
        <v>286</v>
      </c>
      <c r="G157" t="s">
        <v>165</v>
      </c>
      <c r="H157" s="1">
        <v>7</v>
      </c>
      <c r="I157">
        <v>3</v>
      </c>
      <c r="J157" s="1">
        <v>2</v>
      </c>
      <c r="K157" s="1">
        <v>9</v>
      </c>
    </row>
    <row r="158" spans="1:11" x14ac:dyDescent="0.45">
      <c r="A158" t="e">
        <f>IF(OR(B158='Hidden Background Info'!$E$11,B158='Hidden Background Info'!$F$11,B158='Hidden Background Info'!$G$11,B158='Hidden Background Info'!$H$11),1,0)</f>
        <v>#REF!</v>
      </c>
      <c r="B158" t="s">
        <v>176</v>
      </c>
      <c r="C158" t="e">
        <f t="shared" ref="C158:C197" si="7">C157+1</f>
        <v>#REF!</v>
      </c>
      <c r="D158" s="8" t="s">
        <v>164</v>
      </c>
      <c r="F158" s="1" t="s">
        <v>320</v>
      </c>
      <c r="G158" s="1" t="s">
        <v>321</v>
      </c>
      <c r="H158" s="1">
        <v>18</v>
      </c>
      <c r="I158">
        <v>15</v>
      </c>
      <c r="J158" s="51">
        <v>6</v>
      </c>
      <c r="K158" s="51">
        <v>35</v>
      </c>
    </row>
    <row r="159" spans="1:11" x14ac:dyDescent="0.45">
      <c r="A159" t="e">
        <f>IF(OR(B159='Hidden Background Info'!$E$11,B159='Hidden Background Info'!$F$11,B159='Hidden Background Info'!$G$11,B159='Hidden Background Info'!$H$11),1,0)</f>
        <v>#REF!</v>
      </c>
      <c r="B159" t="s">
        <v>176</v>
      </c>
      <c r="C159" t="e">
        <f t="shared" si="7"/>
        <v>#REF!</v>
      </c>
      <c r="D159" s="8" t="s">
        <v>164</v>
      </c>
      <c r="F159" s="1" t="s">
        <v>335</v>
      </c>
      <c r="G159" s="1" t="s">
        <v>336</v>
      </c>
      <c r="H159" s="1">
        <v>13</v>
      </c>
      <c r="I159">
        <v>7</v>
      </c>
      <c r="J159" s="51">
        <v>2</v>
      </c>
      <c r="K159" s="51">
        <v>18</v>
      </c>
    </row>
    <row r="160" spans="1:11" x14ac:dyDescent="0.45">
      <c r="A160" t="e">
        <f>IF(OR(B160='Hidden Background Info'!$E$11,B160='Hidden Background Info'!$F$11,B160='Hidden Background Info'!$G$11,B160='Hidden Background Info'!$H$11),1,0)</f>
        <v>#REF!</v>
      </c>
      <c r="B160" t="s">
        <v>176</v>
      </c>
      <c r="C160" t="e">
        <f t="shared" si="7"/>
        <v>#REF!</v>
      </c>
      <c r="D160" s="8" t="s">
        <v>164</v>
      </c>
      <c r="F160" s="1" t="s">
        <v>287</v>
      </c>
      <c r="G160" s="1" t="s">
        <v>288</v>
      </c>
      <c r="H160" s="1">
        <v>42</v>
      </c>
      <c r="I160">
        <v>8</v>
      </c>
      <c r="J160" s="1">
        <v>3</v>
      </c>
      <c r="K160" s="1">
        <v>27</v>
      </c>
    </row>
    <row r="161" spans="1:12" x14ac:dyDescent="0.45">
      <c r="A161" t="e">
        <f>IF(OR(B161='Hidden Background Info'!$E$11,B161='Hidden Background Info'!$F$11,B161='Hidden Background Info'!$G$11,B161='Hidden Background Info'!$H$11),1,0)</f>
        <v>#REF!</v>
      </c>
      <c r="B161" t="s">
        <v>176</v>
      </c>
      <c r="C161" t="e">
        <f t="shared" si="7"/>
        <v>#REF!</v>
      </c>
      <c r="D161" s="8" t="s">
        <v>164</v>
      </c>
      <c r="F161" s="1" t="s">
        <v>289</v>
      </c>
      <c r="G161" s="1" t="s">
        <v>373</v>
      </c>
      <c r="H161" s="1">
        <v>15</v>
      </c>
      <c r="I161">
        <v>8</v>
      </c>
      <c r="J161" s="1">
        <v>6</v>
      </c>
      <c r="K161" s="1">
        <v>36</v>
      </c>
    </row>
    <row r="162" spans="1:12" x14ac:dyDescent="0.45">
      <c r="A162" t="e">
        <f>IF(OR(B162='Hidden Background Info'!$E$11,B162='Hidden Background Info'!$F$11,B162='Hidden Background Info'!$G$11,B162='Hidden Background Info'!$H$11),1,0)</f>
        <v>#REF!</v>
      </c>
      <c r="B162" t="s">
        <v>176</v>
      </c>
      <c r="C162" t="e">
        <f t="shared" si="7"/>
        <v>#REF!</v>
      </c>
      <c r="D162" s="8" t="s">
        <v>164</v>
      </c>
      <c r="F162" s="1" t="s">
        <v>79</v>
      </c>
      <c r="G162" s="1" t="s">
        <v>73</v>
      </c>
      <c r="H162" s="1">
        <v>22</v>
      </c>
      <c r="I162">
        <v>4</v>
      </c>
      <c r="J162" s="1">
        <v>2</v>
      </c>
      <c r="K162" s="1">
        <v>12</v>
      </c>
    </row>
    <row r="163" spans="1:12" x14ac:dyDescent="0.45">
      <c r="A163" t="e">
        <f>IF(OR(B163='Hidden Background Info'!$E$11,B163='Hidden Background Info'!$F$11,B163='Hidden Background Info'!$G$11,B163='Hidden Background Info'!$H$11),1,0)</f>
        <v>#REF!</v>
      </c>
      <c r="B163" t="s">
        <v>176</v>
      </c>
      <c r="C163" t="e">
        <f t="shared" si="7"/>
        <v>#REF!</v>
      </c>
      <c r="D163" s="8" t="s">
        <v>164</v>
      </c>
      <c r="F163" s="1" t="s">
        <v>290</v>
      </c>
      <c r="G163" s="1" t="s">
        <v>166</v>
      </c>
      <c r="H163" s="1">
        <v>8</v>
      </c>
      <c r="I163">
        <v>2</v>
      </c>
      <c r="J163" s="1">
        <v>2</v>
      </c>
      <c r="K163" s="1">
        <v>4</v>
      </c>
    </row>
    <row r="164" spans="1:12" x14ac:dyDescent="0.45">
      <c r="A164" t="e">
        <f>IF(OR(B164='Hidden Background Info'!$E$11,B164='Hidden Background Info'!$F$11,B164='Hidden Background Info'!$G$11,B164='Hidden Background Info'!$H$11),1,0)</f>
        <v>#REF!</v>
      </c>
      <c r="B164" t="s">
        <v>176</v>
      </c>
      <c r="C164" t="e">
        <f t="shared" si="7"/>
        <v>#REF!</v>
      </c>
      <c r="D164" s="8" t="s">
        <v>164</v>
      </c>
      <c r="F164" s="1" t="s">
        <v>291</v>
      </c>
      <c r="G164" s="1" t="s">
        <v>167</v>
      </c>
      <c r="H164" s="1">
        <v>6</v>
      </c>
      <c r="I164">
        <v>3</v>
      </c>
      <c r="J164" s="1">
        <v>2</v>
      </c>
      <c r="K164" s="1">
        <v>4</v>
      </c>
    </row>
    <row r="165" spans="1:12" x14ac:dyDescent="0.45">
      <c r="A165" t="e">
        <f>IF(OR(B165='Hidden Background Info'!$E$11,B165='Hidden Background Info'!$F$11,B165='Hidden Background Info'!$G$11,B165='Hidden Background Info'!$H$11),1,0)</f>
        <v>#REF!</v>
      </c>
      <c r="B165" t="s">
        <v>176</v>
      </c>
      <c r="C165" t="e">
        <f t="shared" si="7"/>
        <v>#REF!</v>
      </c>
      <c r="D165" s="8" t="s">
        <v>164</v>
      </c>
      <c r="F165" s="1" t="s">
        <v>292</v>
      </c>
      <c r="G165" s="1" t="s">
        <v>168</v>
      </c>
      <c r="H165" s="1">
        <v>8</v>
      </c>
      <c r="I165">
        <v>3</v>
      </c>
      <c r="J165" s="1">
        <v>3</v>
      </c>
      <c r="K165" s="1">
        <v>11</v>
      </c>
    </row>
    <row r="166" spans="1:12" x14ac:dyDescent="0.45">
      <c r="A166" t="e">
        <f>IF(OR(B166='Hidden Background Info'!$E$11,B166='Hidden Background Info'!$F$11,B166='Hidden Background Info'!$G$11,B166='Hidden Background Info'!$H$11),1,0)</f>
        <v>#REF!</v>
      </c>
      <c r="B166" t="s">
        <v>176</v>
      </c>
      <c r="C166" t="e">
        <f t="shared" si="7"/>
        <v>#REF!</v>
      </c>
      <c r="D166" s="8" t="str">
        <f>D165</f>
        <v>5Regulation &amp; Taxation</v>
      </c>
      <c r="F166" s="10" t="s">
        <v>182</v>
      </c>
      <c r="G166" s="10"/>
      <c r="H166" s="10">
        <v>0</v>
      </c>
      <c r="I166" s="10">
        <v>0</v>
      </c>
      <c r="J166" s="10">
        <v>1</v>
      </c>
      <c r="K166" s="1">
        <v>30</v>
      </c>
    </row>
    <row r="167" spans="1:12" x14ac:dyDescent="0.45">
      <c r="A167" t="e">
        <f>IF(OR(B167='Hidden Background Info'!$E$11,B167='Hidden Background Info'!$F$11,B167='Hidden Background Info'!$G$11,B167='Hidden Background Info'!$H$11),1,0)</f>
        <v>#REF!</v>
      </c>
      <c r="B167" t="s">
        <v>176</v>
      </c>
      <c r="C167" t="e">
        <f t="shared" si="7"/>
        <v>#REF!</v>
      </c>
      <c r="D167" s="8" t="s">
        <v>169</v>
      </c>
      <c r="F167" s="1" t="s">
        <v>293</v>
      </c>
      <c r="G167" s="1" t="s">
        <v>294</v>
      </c>
      <c r="H167" s="1">
        <v>17</v>
      </c>
      <c r="I167">
        <v>6</v>
      </c>
      <c r="J167" s="1">
        <v>5</v>
      </c>
      <c r="K167" s="1">
        <v>51</v>
      </c>
    </row>
    <row r="168" spans="1:12" x14ac:dyDescent="0.45">
      <c r="A168" t="e">
        <f>IF(OR(B168='Hidden Background Info'!$E$11,B168='Hidden Background Info'!$F$11,B168='Hidden Background Info'!$G$11,B168='Hidden Background Info'!$H$11),1,0)</f>
        <v>#REF!</v>
      </c>
      <c r="B168" t="s">
        <v>176</v>
      </c>
      <c r="C168" t="e">
        <f t="shared" si="7"/>
        <v>#REF!</v>
      </c>
      <c r="D168" s="8" t="s">
        <v>169</v>
      </c>
      <c r="F168" s="1" t="s">
        <v>295</v>
      </c>
      <c r="G168" s="1" t="s">
        <v>296</v>
      </c>
      <c r="H168" s="1">
        <v>26</v>
      </c>
      <c r="I168">
        <v>18</v>
      </c>
      <c r="J168" s="1">
        <v>7</v>
      </c>
      <c r="K168" s="1">
        <v>59</v>
      </c>
    </row>
    <row r="169" spans="1:12" x14ac:dyDescent="0.45">
      <c r="A169" t="e">
        <f>IF(OR(B169='Hidden Background Info'!$E$11,B169='Hidden Background Info'!$F$11,B169='Hidden Background Info'!$G$11,B169='Hidden Background Info'!$H$11),1,0)</f>
        <v>#REF!</v>
      </c>
      <c r="B169" t="s">
        <v>176</v>
      </c>
      <c r="C169" t="e">
        <f t="shared" si="7"/>
        <v>#REF!</v>
      </c>
      <c r="D169" s="8" t="s">
        <v>169</v>
      </c>
      <c r="F169" s="1" t="s">
        <v>297</v>
      </c>
      <c r="G169" s="1" t="s">
        <v>298</v>
      </c>
      <c r="H169" s="1">
        <v>15</v>
      </c>
      <c r="I169">
        <v>2</v>
      </c>
      <c r="J169" s="1">
        <v>2</v>
      </c>
      <c r="K169" s="1">
        <v>37</v>
      </c>
    </row>
    <row r="170" spans="1:12" x14ac:dyDescent="0.45">
      <c r="A170" t="e">
        <f>IF(OR(B170='Hidden Background Info'!$E$11,B170='Hidden Background Info'!$F$11,B170='Hidden Background Info'!$G$11,B170='Hidden Background Info'!$H$11),1,0)</f>
        <v>#REF!</v>
      </c>
      <c r="B170" t="s">
        <v>176</v>
      </c>
      <c r="C170" t="e">
        <f t="shared" si="7"/>
        <v>#REF!</v>
      </c>
      <c r="D170" s="8" t="s">
        <v>169</v>
      </c>
      <c r="F170" s="1" t="s">
        <v>299</v>
      </c>
      <c r="G170" s="1" t="s">
        <v>170</v>
      </c>
      <c r="H170" s="1">
        <v>38</v>
      </c>
      <c r="I170">
        <v>13</v>
      </c>
      <c r="J170" s="1">
        <v>6</v>
      </c>
      <c r="K170" s="1">
        <v>18</v>
      </c>
    </row>
    <row r="171" spans="1:12" x14ac:dyDescent="0.45">
      <c r="A171" t="e">
        <f>IF(OR(B171='Hidden Background Info'!$E$11,B171='Hidden Background Info'!$F$11,B171='Hidden Background Info'!$G$11,B171='Hidden Background Info'!$H$11),1,0)</f>
        <v>#REF!</v>
      </c>
      <c r="B171" t="s">
        <v>176</v>
      </c>
      <c r="C171" t="e">
        <f t="shared" si="7"/>
        <v>#REF!</v>
      </c>
      <c r="D171" s="8" t="str">
        <f>D170</f>
        <v>6Retiree Benefits</v>
      </c>
      <c r="F171" s="10" t="s">
        <v>182</v>
      </c>
      <c r="G171" s="10"/>
      <c r="H171" s="10">
        <v>0</v>
      </c>
      <c r="I171" s="10">
        <v>0</v>
      </c>
      <c r="J171" s="10">
        <v>1</v>
      </c>
      <c r="K171" s="1">
        <v>30</v>
      </c>
    </row>
    <row r="172" spans="1:12" x14ac:dyDescent="0.45">
      <c r="A172" t="e">
        <f>IF(OR(B172='Hidden Background Info'!$E$11,B172='Hidden Background Info'!$F$11,B172='Hidden Background Info'!$G$11,B172='Hidden Background Info'!$H$11),1,0)</f>
        <v>#REF!</v>
      </c>
      <c r="B172" t="s">
        <v>178</v>
      </c>
      <c r="C172" t="e">
        <f t="shared" si="7"/>
        <v>#REF!</v>
      </c>
      <c r="D172" s="1" t="s">
        <v>68</v>
      </c>
      <c r="E172" s="1">
        <v>3.1</v>
      </c>
      <c r="F172" s="1" t="s">
        <v>75</v>
      </c>
      <c r="G172" s="1" t="s">
        <v>69</v>
      </c>
      <c r="H172" s="62">
        <v>10</v>
      </c>
      <c r="I172" s="63">
        <v>3</v>
      </c>
      <c r="J172" s="62">
        <v>2</v>
      </c>
      <c r="K172" s="62">
        <v>8</v>
      </c>
      <c r="L172" s="62"/>
    </row>
    <row r="173" spans="1:12" x14ac:dyDescent="0.45">
      <c r="A173" t="e">
        <f>IF(OR(B173='Hidden Background Info'!$E$11,B173='Hidden Background Info'!$F$11,B173='Hidden Background Info'!$G$11,B173='Hidden Background Info'!$H$11),1,0)</f>
        <v>#REF!</v>
      </c>
      <c r="B173" t="s">
        <v>178</v>
      </c>
      <c r="C173" t="e">
        <f t="shared" si="7"/>
        <v>#REF!</v>
      </c>
      <c r="D173" s="1" t="s">
        <v>68</v>
      </c>
      <c r="E173" s="1">
        <v>3.2</v>
      </c>
      <c r="F173" s="1" t="s">
        <v>76</v>
      </c>
      <c r="G173" s="1" t="s">
        <v>70</v>
      </c>
      <c r="H173" s="62">
        <v>24</v>
      </c>
      <c r="I173" s="63">
        <v>5</v>
      </c>
      <c r="J173" s="62">
        <v>2</v>
      </c>
      <c r="K173" s="62">
        <v>11</v>
      </c>
      <c r="L173" s="62"/>
    </row>
    <row r="174" spans="1:12" x14ac:dyDescent="0.45">
      <c r="A174" t="e">
        <f>IF(OR(B174='Hidden Background Info'!$E$11,B174='Hidden Background Info'!$F$11,B174='Hidden Background Info'!$G$11,B174='Hidden Background Info'!$H$11),1,0)</f>
        <v>#REF!</v>
      </c>
      <c r="B174" t="s">
        <v>178</v>
      </c>
      <c r="C174" t="e">
        <f t="shared" si="7"/>
        <v>#REF!</v>
      </c>
      <c r="D174" s="1" t="s">
        <v>68</v>
      </c>
      <c r="E174" s="1">
        <v>3.3</v>
      </c>
      <c r="F174" s="1" t="s">
        <v>77</v>
      </c>
      <c r="G174" s="1" t="s">
        <v>71</v>
      </c>
      <c r="H174" s="62">
        <v>6</v>
      </c>
      <c r="I174" s="63">
        <v>2</v>
      </c>
      <c r="J174" s="62">
        <v>2</v>
      </c>
      <c r="K174" s="62">
        <v>3</v>
      </c>
      <c r="L174" s="62"/>
    </row>
    <row r="175" spans="1:12" x14ac:dyDescent="0.45">
      <c r="A175" t="e">
        <f>IF(OR(B175='Hidden Background Info'!$E$11,B175='Hidden Background Info'!$F$11,B175='Hidden Background Info'!$G$11,B175='Hidden Background Info'!$H$11),1,0)</f>
        <v>#REF!</v>
      </c>
      <c r="B175" t="s">
        <v>178</v>
      </c>
      <c r="C175" t="e">
        <f t="shared" si="7"/>
        <v>#REF!</v>
      </c>
      <c r="D175" s="1" t="s">
        <v>68</v>
      </c>
      <c r="E175" s="1">
        <v>3.4</v>
      </c>
      <c r="F175" s="1" t="s">
        <v>78</v>
      </c>
      <c r="G175" s="1" t="s">
        <v>72</v>
      </c>
      <c r="H175" s="62">
        <v>36</v>
      </c>
      <c r="I175" s="63">
        <v>11</v>
      </c>
      <c r="J175" s="62">
        <v>6</v>
      </c>
      <c r="K175" s="62">
        <v>20</v>
      </c>
      <c r="L175" s="62"/>
    </row>
    <row r="176" spans="1:12" x14ac:dyDescent="0.45">
      <c r="A176" t="e">
        <f>IF(OR(B176='Hidden Background Info'!$E$11,B176='Hidden Background Info'!$F$11,B176='Hidden Background Info'!$G$11,B176='Hidden Background Info'!$H$11),1,0)</f>
        <v>#REF!</v>
      </c>
      <c r="B176" t="s">
        <v>178</v>
      </c>
      <c r="C176" t="e">
        <f t="shared" si="7"/>
        <v>#REF!</v>
      </c>
      <c r="D176" s="1" t="s">
        <v>68</v>
      </c>
      <c r="E176" s="1">
        <v>3.5</v>
      </c>
      <c r="F176" s="1" t="s">
        <v>79</v>
      </c>
      <c r="G176" s="1" t="s">
        <v>73</v>
      </c>
      <c r="H176" s="62">
        <v>24</v>
      </c>
      <c r="I176" s="63">
        <v>4</v>
      </c>
      <c r="J176" s="62">
        <v>3</v>
      </c>
      <c r="K176" s="62">
        <v>13</v>
      </c>
      <c r="L176" s="62"/>
    </row>
    <row r="177" spans="1:12" x14ac:dyDescent="0.45">
      <c r="A177" t="e">
        <f>IF(OR(B177='Hidden Background Info'!$E$11,B177='Hidden Background Info'!$F$11,B177='Hidden Background Info'!$G$11,B177='Hidden Background Info'!$H$11),1,0)</f>
        <v>#REF!</v>
      </c>
      <c r="B177" t="s">
        <v>178</v>
      </c>
      <c r="C177" t="e">
        <f t="shared" si="7"/>
        <v>#REF!</v>
      </c>
      <c r="D177" s="1" t="s">
        <v>68</v>
      </c>
      <c r="E177" s="1">
        <v>3.6</v>
      </c>
      <c r="F177" s="1" t="s">
        <v>80</v>
      </c>
      <c r="G177" s="1" t="s">
        <v>74</v>
      </c>
      <c r="H177" s="62">
        <v>6</v>
      </c>
      <c r="I177" s="63">
        <v>1</v>
      </c>
      <c r="J177" s="62">
        <v>1</v>
      </c>
      <c r="K177" s="62">
        <v>4</v>
      </c>
      <c r="L177" s="62"/>
    </row>
    <row r="178" spans="1:12" x14ac:dyDescent="0.45">
      <c r="A178" t="e">
        <f>IF(OR(B178='Hidden Background Info'!$E$11,B178='Hidden Background Info'!$F$11,B178='Hidden Background Info'!$G$11,B178='Hidden Background Info'!$H$11),1,0)</f>
        <v>#REF!</v>
      </c>
      <c r="B178" t="s">
        <v>178</v>
      </c>
      <c r="C178" t="e">
        <f t="shared" si="7"/>
        <v>#REF!</v>
      </c>
      <c r="D178" s="1" t="s">
        <v>68</v>
      </c>
      <c r="E178" s="1">
        <v>3.7</v>
      </c>
      <c r="F178" s="1" t="s">
        <v>96</v>
      </c>
      <c r="G178" s="1" t="s">
        <v>97</v>
      </c>
      <c r="H178" s="62">
        <v>19</v>
      </c>
      <c r="I178" s="63">
        <v>10</v>
      </c>
      <c r="J178" s="62">
        <v>6</v>
      </c>
      <c r="K178" s="62">
        <v>43</v>
      </c>
      <c r="L178" s="62"/>
    </row>
    <row r="179" spans="1:12" x14ac:dyDescent="0.45">
      <c r="A179" t="e">
        <f>IF(OR(B179='Hidden Background Info'!$E$11,B179='Hidden Background Info'!$F$11,B179='Hidden Background Info'!$G$11,B179='Hidden Background Info'!$H$11),1,0)</f>
        <v>#REF!</v>
      </c>
      <c r="B179" t="s">
        <v>178</v>
      </c>
      <c r="C179" t="e">
        <f t="shared" si="7"/>
        <v>#REF!</v>
      </c>
      <c r="D179" s="1" t="s">
        <v>68</v>
      </c>
      <c r="E179" s="1">
        <v>3.8</v>
      </c>
      <c r="F179" s="1" t="s">
        <v>98</v>
      </c>
      <c r="G179" s="1" t="s">
        <v>99</v>
      </c>
      <c r="H179" s="62">
        <v>11</v>
      </c>
      <c r="I179" s="63">
        <v>9</v>
      </c>
      <c r="J179" s="62">
        <v>6</v>
      </c>
      <c r="K179" s="62">
        <v>29</v>
      </c>
      <c r="L179" s="62"/>
    </row>
    <row r="180" spans="1:12" x14ac:dyDescent="0.45">
      <c r="A180" t="e">
        <f>IF(OR(B180='Hidden Background Info'!$E$11,B180='Hidden Background Info'!$F$11,B180='Hidden Background Info'!$G$11,B180='Hidden Background Info'!$H$11),1,0)</f>
        <v>#REF!</v>
      </c>
      <c r="B180" t="s">
        <v>178</v>
      </c>
      <c r="C180" t="e">
        <f t="shared" si="7"/>
        <v>#REF!</v>
      </c>
      <c r="D180" s="1" t="s">
        <v>68</v>
      </c>
      <c r="E180" s="7">
        <v>3.1</v>
      </c>
      <c r="F180" s="1" t="s">
        <v>81</v>
      </c>
      <c r="G180" s="1" t="s">
        <v>82</v>
      </c>
      <c r="H180" s="62">
        <v>5</v>
      </c>
      <c r="I180" s="63">
        <v>3</v>
      </c>
      <c r="J180" s="62">
        <v>3</v>
      </c>
      <c r="K180" s="62">
        <v>21</v>
      </c>
      <c r="L180" s="62"/>
    </row>
    <row r="181" spans="1:12" x14ac:dyDescent="0.45">
      <c r="A181" t="e">
        <f>IF(OR(B181='Hidden Background Info'!$E$11,B181='Hidden Background Info'!$F$11,B181='Hidden Background Info'!$G$11,B181='Hidden Background Info'!$H$11),1,0)</f>
        <v>#REF!</v>
      </c>
      <c r="B181" t="s">
        <v>178</v>
      </c>
      <c r="C181" t="e">
        <f t="shared" si="7"/>
        <v>#REF!</v>
      </c>
      <c r="D181" s="1" t="s">
        <v>68</v>
      </c>
      <c r="E181" s="1">
        <v>3.11</v>
      </c>
      <c r="F181" s="1" t="s">
        <v>100</v>
      </c>
      <c r="G181" s="1" t="s">
        <v>102</v>
      </c>
      <c r="H181" s="62">
        <v>19</v>
      </c>
      <c r="I181" s="63">
        <v>6</v>
      </c>
      <c r="J181" s="62">
        <v>4</v>
      </c>
      <c r="K181" s="62">
        <v>24</v>
      </c>
      <c r="L181" s="62"/>
    </row>
    <row r="182" spans="1:12" x14ac:dyDescent="0.45">
      <c r="A182" t="e">
        <f>IF(OR(B182='Hidden Background Info'!$E$11,B182='Hidden Background Info'!$F$11,B182='Hidden Background Info'!$G$11,B182='Hidden Background Info'!$H$11),1,0)</f>
        <v>#REF!</v>
      </c>
      <c r="B182" t="s">
        <v>178</v>
      </c>
      <c r="C182" t="e">
        <f t="shared" si="7"/>
        <v>#REF!</v>
      </c>
      <c r="D182" s="1" t="s">
        <v>68</v>
      </c>
      <c r="E182" s="1">
        <v>3.12</v>
      </c>
      <c r="F182" s="1" t="s">
        <v>101</v>
      </c>
      <c r="G182" s="1" t="s">
        <v>103</v>
      </c>
      <c r="H182" s="62">
        <v>11</v>
      </c>
      <c r="I182" s="63">
        <v>4</v>
      </c>
      <c r="J182" s="62">
        <v>2</v>
      </c>
      <c r="K182" s="62">
        <v>12</v>
      </c>
      <c r="L182" s="62"/>
    </row>
    <row r="183" spans="1:12" x14ac:dyDescent="0.45">
      <c r="A183" t="e">
        <f>IF(OR(B183='Hidden Background Info'!$E$11,B183='Hidden Background Info'!$F$11,B183='Hidden Background Info'!$G$11,B183='Hidden Background Info'!$H$11),1,0)</f>
        <v>#REF!</v>
      </c>
      <c r="B183" t="s">
        <v>178</v>
      </c>
      <c r="C183" t="e">
        <f t="shared" si="7"/>
        <v>#REF!</v>
      </c>
      <c r="D183" s="1" t="s">
        <v>68</v>
      </c>
      <c r="E183" s="7">
        <v>3.13</v>
      </c>
      <c r="F183" s="1" t="s">
        <v>110</v>
      </c>
      <c r="G183" s="1" t="s">
        <v>109</v>
      </c>
      <c r="H183" s="62">
        <v>7</v>
      </c>
      <c r="I183" s="63">
        <v>2</v>
      </c>
      <c r="J183" s="62">
        <v>2</v>
      </c>
      <c r="K183" s="62">
        <v>8</v>
      </c>
      <c r="L183" s="62"/>
    </row>
    <row r="184" spans="1:12" x14ac:dyDescent="0.45">
      <c r="A184" t="e">
        <f>IF(OR(B184='Hidden Background Info'!$E$11,B184='Hidden Background Info'!$F$11,B184='Hidden Background Info'!$G$11,B184='Hidden Background Info'!$H$11),1,0)</f>
        <v>#REF!</v>
      </c>
      <c r="B184" t="s">
        <v>178</v>
      </c>
      <c r="C184" t="e">
        <f t="shared" si="7"/>
        <v>#REF!</v>
      </c>
      <c r="D184" s="10" t="s">
        <v>68</v>
      </c>
      <c r="E184" s="10"/>
      <c r="F184" s="10" t="s">
        <v>87</v>
      </c>
      <c r="G184" s="10"/>
      <c r="H184" s="10">
        <v>0</v>
      </c>
      <c r="I184" s="10">
        <v>0</v>
      </c>
      <c r="J184" s="1">
        <v>1</v>
      </c>
      <c r="K184" s="1">
        <v>30</v>
      </c>
    </row>
    <row r="185" spans="1:12" x14ac:dyDescent="0.45">
      <c r="A185" t="e">
        <f>IF(OR(B185='Hidden Background Info'!$E$11,B185='Hidden Background Info'!$F$11,B185='Hidden Background Info'!$G$11,B185='Hidden Background Info'!$H$11),1,0)</f>
        <v>#REF!</v>
      </c>
      <c r="B185" t="s">
        <v>179</v>
      </c>
      <c r="C185" t="e">
        <f t="shared" si="7"/>
        <v>#REF!</v>
      </c>
      <c r="D185" s="1" t="s">
        <v>104</v>
      </c>
      <c r="E185" s="1">
        <v>4.0999999999999996</v>
      </c>
      <c r="F185" s="1" t="s">
        <v>118</v>
      </c>
      <c r="G185" s="1" t="s">
        <v>111</v>
      </c>
      <c r="H185" s="62">
        <v>7</v>
      </c>
      <c r="I185" s="63">
        <v>4</v>
      </c>
      <c r="J185" s="62">
        <v>3</v>
      </c>
      <c r="K185" s="62">
        <v>14</v>
      </c>
      <c r="L185" s="62">
        <v>0.75</v>
      </c>
    </row>
    <row r="186" spans="1:12" x14ac:dyDescent="0.45">
      <c r="A186" t="e">
        <f>IF(OR(B186='Hidden Background Info'!$E$11,B186='Hidden Background Info'!$F$11,B186='Hidden Background Info'!$G$11,B186='Hidden Background Info'!$H$11),1,0)</f>
        <v>#REF!</v>
      </c>
      <c r="B186" t="s">
        <v>179</v>
      </c>
      <c r="C186" t="e">
        <f t="shared" si="7"/>
        <v>#REF!</v>
      </c>
      <c r="D186" s="1" t="s">
        <v>104</v>
      </c>
      <c r="E186" s="1">
        <v>4.2</v>
      </c>
      <c r="F186" s="1" t="s">
        <v>302</v>
      </c>
      <c r="G186" s="1" t="s">
        <v>303</v>
      </c>
      <c r="H186" s="62">
        <v>14</v>
      </c>
      <c r="I186" s="63">
        <v>7</v>
      </c>
      <c r="J186" s="62">
        <v>5</v>
      </c>
      <c r="K186" s="62">
        <f>46+39</f>
        <v>85</v>
      </c>
      <c r="L186" s="62">
        <v>1.25</v>
      </c>
    </row>
    <row r="187" spans="1:12" x14ac:dyDescent="0.45">
      <c r="A187" t="e">
        <f>IF(OR(B187='Hidden Background Info'!$E$11,B187='Hidden Background Info'!$F$11,B187='Hidden Background Info'!$G$11,B187='Hidden Background Info'!$H$11),1,0)</f>
        <v>#REF!</v>
      </c>
      <c r="B187" t="s">
        <v>179</v>
      </c>
      <c r="C187" t="e">
        <f t="shared" si="7"/>
        <v>#REF!</v>
      </c>
      <c r="D187" s="1" t="s">
        <v>104</v>
      </c>
      <c r="E187" s="1">
        <v>4.3</v>
      </c>
      <c r="F187" s="1" t="s">
        <v>119</v>
      </c>
      <c r="G187" s="1" t="s">
        <v>112</v>
      </c>
      <c r="H187" s="62">
        <v>7</v>
      </c>
      <c r="I187" s="63">
        <v>3</v>
      </c>
      <c r="J187" s="62">
        <v>2</v>
      </c>
      <c r="K187" s="62">
        <v>21</v>
      </c>
      <c r="L187" s="62">
        <v>0.75</v>
      </c>
    </row>
    <row r="188" spans="1:12" x14ac:dyDescent="0.45">
      <c r="A188" t="e">
        <f>IF(OR(B188='Hidden Background Info'!$E$11,B188='Hidden Background Info'!$F$11,B188='Hidden Background Info'!$G$11,B188='Hidden Background Info'!$H$11),1,0)</f>
        <v>#REF!</v>
      </c>
      <c r="B188" t="s">
        <v>179</v>
      </c>
      <c r="C188" t="e">
        <f t="shared" si="7"/>
        <v>#REF!</v>
      </c>
      <c r="D188" s="1" t="s">
        <v>104</v>
      </c>
      <c r="E188" s="1">
        <v>4.4000000000000004</v>
      </c>
      <c r="F188" s="1" t="s">
        <v>356</v>
      </c>
      <c r="G188" s="1" t="s">
        <v>357</v>
      </c>
      <c r="H188" s="62">
        <v>20</v>
      </c>
      <c r="I188" s="63">
        <v>7</v>
      </c>
      <c r="J188" s="62">
        <v>5</v>
      </c>
      <c r="K188" s="62">
        <v>30</v>
      </c>
      <c r="L188" s="62">
        <v>1.25</v>
      </c>
    </row>
    <row r="189" spans="1:12" x14ac:dyDescent="0.45">
      <c r="A189" t="e">
        <f>IF(OR(B189='Hidden Background Info'!$E$11,B189='Hidden Background Info'!$F$11,B189='Hidden Background Info'!$G$11,B189='Hidden Background Info'!$H$11),1,0)</f>
        <v>#REF!</v>
      </c>
      <c r="B189" t="s">
        <v>179</v>
      </c>
      <c r="C189" t="e">
        <f t="shared" si="7"/>
        <v>#REF!</v>
      </c>
      <c r="D189" s="1" t="s">
        <v>104</v>
      </c>
      <c r="E189" s="1">
        <v>4.5</v>
      </c>
      <c r="F189" s="1" t="s">
        <v>120</v>
      </c>
      <c r="G189" s="1" t="s">
        <v>113</v>
      </c>
      <c r="H189" s="62">
        <v>9</v>
      </c>
      <c r="I189" s="63">
        <v>4</v>
      </c>
      <c r="J189" s="62">
        <v>3</v>
      </c>
      <c r="K189" s="62">
        <v>9</v>
      </c>
      <c r="L189" s="62">
        <v>0.5</v>
      </c>
    </row>
    <row r="190" spans="1:12" x14ac:dyDescent="0.45">
      <c r="A190" t="e">
        <f>IF(OR(B190='Hidden Background Info'!$E$11,B190='Hidden Background Info'!$F$11,B190='Hidden Background Info'!$G$11,B190='Hidden Background Info'!$H$11),1,0)</f>
        <v>#REF!</v>
      </c>
      <c r="B190" t="s">
        <v>179</v>
      </c>
      <c r="C190" t="e">
        <f t="shared" si="7"/>
        <v>#REF!</v>
      </c>
      <c r="D190" s="1" t="s">
        <v>104</v>
      </c>
      <c r="E190" s="1">
        <v>4.5999999999999996</v>
      </c>
      <c r="F190" s="1" t="s">
        <v>358</v>
      </c>
      <c r="G190" s="1" t="s">
        <v>358</v>
      </c>
      <c r="H190" s="62">
        <v>4</v>
      </c>
      <c r="I190" s="63">
        <v>2</v>
      </c>
      <c r="J190" s="62">
        <v>2</v>
      </c>
      <c r="K190" s="62">
        <v>20</v>
      </c>
      <c r="L190" s="62">
        <v>0.5</v>
      </c>
    </row>
    <row r="191" spans="1:12" x14ac:dyDescent="0.45">
      <c r="A191" t="e">
        <f>IF(OR(B191='Hidden Background Info'!$E$11,B191='Hidden Background Info'!$F$11,B191='Hidden Background Info'!$G$11,B191='Hidden Background Info'!$H$11),1,0)</f>
        <v>#REF!</v>
      </c>
      <c r="B191" t="s">
        <v>179</v>
      </c>
      <c r="C191" t="e">
        <f t="shared" si="7"/>
        <v>#REF!</v>
      </c>
      <c r="D191" s="1" t="s">
        <v>104</v>
      </c>
      <c r="E191" s="1">
        <v>4.7</v>
      </c>
      <c r="F191" s="1" t="s">
        <v>359</v>
      </c>
      <c r="G191" s="1" t="s">
        <v>359</v>
      </c>
      <c r="H191" s="62">
        <v>2</v>
      </c>
      <c r="I191" s="63">
        <v>2</v>
      </c>
      <c r="J191" s="62">
        <v>2</v>
      </c>
      <c r="K191" s="62">
        <v>10</v>
      </c>
      <c r="L191" s="62">
        <v>0.5</v>
      </c>
    </row>
    <row r="192" spans="1:12" x14ac:dyDescent="0.45">
      <c r="A192" t="e">
        <f>IF(OR(B192='Hidden Background Info'!$E$11,B192='Hidden Background Info'!$F$11,B192='Hidden Background Info'!$G$11,B192='Hidden Background Info'!$H$11),1,0)</f>
        <v>#REF!</v>
      </c>
      <c r="B192" t="s">
        <v>179</v>
      </c>
      <c r="C192" t="e">
        <f t="shared" si="7"/>
        <v>#REF!</v>
      </c>
      <c r="D192" s="1" t="s">
        <v>104</v>
      </c>
      <c r="E192" s="1">
        <v>4.8</v>
      </c>
      <c r="F192" s="1" t="s">
        <v>304</v>
      </c>
      <c r="G192" s="1" t="s">
        <v>326</v>
      </c>
      <c r="H192" s="62">
        <v>4</v>
      </c>
      <c r="I192" s="63">
        <v>3</v>
      </c>
      <c r="J192" s="62">
        <v>2</v>
      </c>
      <c r="K192" s="62">
        <v>8</v>
      </c>
      <c r="L192" s="62">
        <v>0.5</v>
      </c>
    </row>
    <row r="193" spans="1:12" x14ac:dyDescent="0.45">
      <c r="A193" t="e">
        <f>IF(OR(B193='Hidden Background Info'!$E$11,B193='Hidden Background Info'!$F$11,B193='Hidden Background Info'!$G$11,B193='Hidden Background Info'!$H$11),1,0)</f>
        <v>#REF!</v>
      </c>
      <c r="B193" t="s">
        <v>179</v>
      </c>
      <c r="C193" t="e">
        <f t="shared" si="7"/>
        <v>#REF!</v>
      </c>
      <c r="D193" s="1" t="s">
        <v>104</v>
      </c>
      <c r="E193" s="1">
        <v>4.9000000000000004</v>
      </c>
      <c r="F193" s="1" t="s">
        <v>114</v>
      </c>
      <c r="G193" s="1" t="s">
        <v>115</v>
      </c>
      <c r="H193" s="62">
        <v>51</v>
      </c>
      <c r="I193" s="63">
        <v>18</v>
      </c>
      <c r="J193" s="62">
        <v>14</v>
      </c>
      <c r="K193" s="62">
        <f>24+31</f>
        <v>55</v>
      </c>
      <c r="L193" s="62">
        <v>1.5</v>
      </c>
    </row>
    <row r="194" spans="1:12" x14ac:dyDescent="0.45">
      <c r="A194" t="e">
        <f>IF(OR(B194='Hidden Background Info'!$E$11,B194='Hidden Background Info'!$F$11,B194='Hidden Background Info'!$G$11,B194='Hidden Background Info'!$H$11),1,0)</f>
        <v>#REF!</v>
      </c>
      <c r="B194" t="s">
        <v>179</v>
      </c>
      <c r="C194" t="e">
        <f t="shared" si="7"/>
        <v>#REF!</v>
      </c>
      <c r="D194" s="1" t="s">
        <v>104</v>
      </c>
      <c r="E194" s="7">
        <v>4.0999999999999996</v>
      </c>
      <c r="F194" s="1" t="s">
        <v>121</v>
      </c>
      <c r="G194" s="1" t="s">
        <v>116</v>
      </c>
      <c r="H194" s="62">
        <v>4</v>
      </c>
      <c r="I194" s="63">
        <v>4</v>
      </c>
      <c r="J194" s="62">
        <v>3</v>
      </c>
      <c r="K194" s="62">
        <v>16</v>
      </c>
      <c r="L194" s="62">
        <v>0.5</v>
      </c>
    </row>
    <row r="195" spans="1:12" x14ac:dyDescent="0.45">
      <c r="A195" t="e">
        <f>IF(OR(B195='Hidden Background Info'!$E$11,B195='Hidden Background Info'!$F$11,B195='Hidden Background Info'!$G$11,B195='Hidden Background Info'!$H$11),1,0)</f>
        <v>#REF!</v>
      </c>
      <c r="B195" t="s">
        <v>179</v>
      </c>
      <c r="C195" t="e">
        <f t="shared" si="7"/>
        <v>#REF!</v>
      </c>
      <c r="D195" s="1" t="s">
        <v>104</v>
      </c>
      <c r="E195" s="7">
        <v>4.1100000000000003</v>
      </c>
      <c r="F195" s="1" t="s">
        <v>122</v>
      </c>
      <c r="G195" s="1" t="s">
        <v>117</v>
      </c>
      <c r="H195" s="62">
        <v>8</v>
      </c>
      <c r="I195" s="63">
        <v>3</v>
      </c>
      <c r="J195" s="62">
        <v>2</v>
      </c>
      <c r="K195" s="62">
        <v>11</v>
      </c>
      <c r="L195" s="62">
        <v>0.75</v>
      </c>
    </row>
    <row r="196" spans="1:12" x14ac:dyDescent="0.45">
      <c r="A196" t="e">
        <f>IF(OR(B196='Hidden Background Info'!$E$11,B196='Hidden Background Info'!$F$11,B196='Hidden Background Info'!$G$11,B196='Hidden Background Info'!$H$11),1,0)</f>
        <v>#REF!</v>
      </c>
      <c r="B196" t="s">
        <v>179</v>
      </c>
      <c r="C196" t="e">
        <f t="shared" si="7"/>
        <v>#REF!</v>
      </c>
      <c r="D196" s="1" t="s">
        <v>104</v>
      </c>
      <c r="E196" s="7">
        <v>4.12</v>
      </c>
      <c r="F196" s="1" t="s">
        <v>360</v>
      </c>
      <c r="G196" s="1" t="s">
        <v>361</v>
      </c>
      <c r="H196" s="62">
        <v>10</v>
      </c>
      <c r="I196" s="63">
        <v>4</v>
      </c>
      <c r="J196" s="62">
        <v>2</v>
      </c>
      <c r="K196" s="62">
        <v>30</v>
      </c>
      <c r="L196" s="62">
        <v>1</v>
      </c>
    </row>
    <row r="197" spans="1:12" x14ac:dyDescent="0.45">
      <c r="A197" t="e">
        <f>IF(OR(B197='Hidden Background Info'!$E$11,B197='Hidden Background Info'!$F$11,B197='Hidden Background Info'!$G$11,B197='Hidden Background Info'!$H$11),1,0)</f>
        <v>#REF!</v>
      </c>
      <c r="B197" t="s">
        <v>179</v>
      </c>
      <c r="C197" t="e">
        <f t="shared" si="7"/>
        <v>#REF!</v>
      </c>
      <c r="D197" s="10" t="s">
        <v>104</v>
      </c>
      <c r="E197" s="10"/>
      <c r="F197" s="10" t="s">
        <v>88</v>
      </c>
      <c r="G197" s="10"/>
      <c r="H197" s="10">
        <v>0</v>
      </c>
      <c r="I197" s="10">
        <v>0</v>
      </c>
      <c r="J197" s="1">
        <v>1</v>
      </c>
      <c r="K197" s="1">
        <v>30</v>
      </c>
    </row>
  </sheetData>
  <phoneticPr fontId="21" type="noConversion"/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2AB8-B3D2-4A11-9BD9-E4AB806D1CEA}">
  <sheetPr>
    <pageSetUpPr fitToPage="1"/>
  </sheetPr>
  <dimension ref="B58"/>
  <sheetViews>
    <sheetView showGridLines="0" zoomScale="60" zoomScaleNormal="60" zoomScalePageLayoutView="80" workbookViewId="0">
      <selection activeCell="A27" sqref="A27"/>
    </sheetView>
  </sheetViews>
  <sheetFormatPr defaultColWidth="8.796875" defaultRowHeight="14.25" x14ac:dyDescent="0.45"/>
  <sheetData>
    <row r="58" spans="2:2" x14ac:dyDescent="0.45">
      <c r="B58" t="s">
        <v>400</v>
      </c>
    </row>
  </sheetData>
  <pageMargins left="0.7" right="0.7" top="0.75" bottom="0.75" header="0.3" footer="0.3"/>
  <pageSetup scale="38" fitToHeight="0" orientation="portrait" r:id="rId1"/>
  <headerFooter>
    <oddHeader>&amp;LTIA Suggested Study Schedule - GH DP Spring 2024&amp;Rwww.theinfiniteactuary.com</oddHeader>
    <oddFooter>&amp;L© 2024 The Infinite Actuary, LLC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Tracking-old (2)</vt:lpstr>
      <vt:lpstr>Documentation</vt:lpstr>
      <vt:lpstr>Study Schedule</vt:lpstr>
      <vt:lpstr>Key Dates</vt:lpstr>
      <vt:lpstr>Tracking-old</vt:lpstr>
      <vt:lpstr>Hidden Background Info</vt:lpstr>
      <vt:lpstr>Tracking</vt:lpstr>
      <vt:lpstr>ActFDate</vt:lpstr>
      <vt:lpstr>days_available</vt:lpstr>
      <vt:lpstr>DOLPgCnt</vt:lpstr>
      <vt:lpstr>exam_date</vt:lpstr>
      <vt:lpstr>PgCnt</vt:lpstr>
      <vt:lpstr>Documentation!Print_Area</vt:lpstr>
      <vt:lpstr>'Key Dates'!Print_Area</vt:lpstr>
      <vt:lpstr>'Study Schedule'!Print_Area</vt:lpstr>
      <vt:lpstr>'Tracking-old'!Print_Area</vt:lpstr>
      <vt:lpstr>'Tracking-old (2)'!Print_Area</vt:lpstr>
      <vt:lpstr>start_date</vt:lpstr>
      <vt:lpstr>Weights_Total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Derek Brace</cp:lastModifiedBy>
  <cp:lastPrinted>2023-11-21T06:45:58Z</cp:lastPrinted>
  <dcterms:created xsi:type="dcterms:W3CDTF">2014-07-30T14:04:26Z</dcterms:created>
  <dcterms:modified xsi:type="dcterms:W3CDTF">2023-11-21T07:13:52Z</dcterms:modified>
</cp:coreProperties>
</file>