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acharyfischer/Dropbox/ERM/ERM Production/Suggested Study Schedule/Spring 2024/"/>
    </mc:Choice>
  </mc:AlternateContent>
  <xr:revisionPtr revIDLastSave="0" documentId="13_ncr:1_{BCC8395E-1BD3-0549-9670-1C52CF5F535B}" xr6:coauthVersionLast="47" xr6:coauthVersionMax="47" xr10:uidLastSave="{00000000-0000-0000-0000-000000000000}"/>
  <bookViews>
    <workbookView xWindow="3140" yWindow="860" windowWidth="25320" windowHeight="19420" activeTab="1" xr2:uid="{00000000-000D-0000-FFFF-FFFF00000000}"/>
  </bookViews>
  <sheets>
    <sheet name="Documentation" sheetId="6" r:id="rId1"/>
    <sheet name="Schedule" sheetId="3" r:id="rId2"/>
    <sheet name="Tracking" sheetId="2" r:id="rId3"/>
    <sheet name="Revisions" sheetId="8" r:id="rId4"/>
    <sheet name="info" sheetId="7" state="hidden" r:id="rId5"/>
  </sheets>
  <definedNames>
    <definedName name="ActFDate">Schedule!$C$6:$C$64</definedName>
    <definedName name="Column_offset">info!$B$21</definedName>
    <definedName name="CompFlag">Schedule!$I$6:$I$64</definedName>
    <definedName name="Core_pages">info!$B$11</definedName>
    <definedName name="Core_pct">info!$B$7</definedName>
    <definedName name="DayLookUp">info!$E$6:$H$135</definedName>
    <definedName name="ExamDate">Schedule!#REF!</definedName>
    <definedName name="extension_info">info!#REF!</definedName>
    <definedName name="extension_names">info!$A$16:$A$18</definedName>
    <definedName name="extension_names_2">info!$A$16:$A$19</definedName>
    <definedName name="extension_pages">info!$B$12</definedName>
    <definedName name="extension_row_start">Schedule!#REF!</definedName>
    <definedName name="LessonDays">info!#REF!</definedName>
    <definedName name="MasterTable">#REF!</definedName>
    <definedName name="PgCnt">Schedule!$H$6:$H$64</definedName>
    <definedName name="_xlnm.Print_Area" localSheetId="0">Documentation!$A$1:$N$37</definedName>
    <definedName name="_xlnm.Print_Titles" localSheetId="1">Schedule!$1:$5</definedName>
    <definedName name="StartDate">Schedule!$D$1</definedName>
    <definedName name="TargetDays">info!#REF!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7" l="1"/>
  <c r="J61" i="3"/>
  <c r="J60" i="3"/>
  <c r="J59" i="3"/>
  <c r="J58" i="3"/>
  <c r="J57" i="3"/>
  <c r="J56" i="3"/>
  <c r="J55" i="3"/>
  <c r="J54" i="3"/>
  <c r="J53" i="3"/>
  <c r="J52" i="3"/>
  <c r="J51" i="3"/>
  <c r="J50" i="3"/>
  <c r="K49" i="3"/>
  <c r="L49" i="3" s="1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K28" i="3"/>
  <c r="L28" i="3" s="1"/>
  <c r="J28" i="3"/>
  <c r="J27" i="3"/>
  <c r="B11" i="7"/>
  <c r="G51" i="7" s="1"/>
  <c r="B10" i="7"/>
  <c r="G57" i="7"/>
  <c r="G60" i="7"/>
  <c r="G59" i="7"/>
  <c r="G58" i="7"/>
  <c r="G56" i="7"/>
  <c r="G55" i="7"/>
  <c r="G54" i="7"/>
  <c r="G53" i="7"/>
  <c r="G52" i="7"/>
  <c r="G50" i="7"/>
  <c r="G49" i="7"/>
  <c r="G47" i="7"/>
  <c r="G46" i="7"/>
  <c r="G45" i="7"/>
  <c r="G44" i="7"/>
  <c r="G43" i="7"/>
  <c r="G42" i="7"/>
  <c r="G41" i="7"/>
  <c r="G40" i="7"/>
  <c r="G39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J10" i="3"/>
  <c r="J9" i="3"/>
  <c r="J8" i="3"/>
  <c r="F8" i="3"/>
  <c r="J6" i="3"/>
  <c r="F6" i="3"/>
  <c r="F29" i="3"/>
  <c r="J62" i="3"/>
  <c r="F62" i="3"/>
  <c r="F61" i="3"/>
  <c r="F60" i="3"/>
  <c r="F59" i="3"/>
  <c r="F52" i="3"/>
  <c r="F53" i="3"/>
  <c r="F54" i="3"/>
  <c r="F55" i="3"/>
  <c r="F56" i="3"/>
  <c r="F57" i="3"/>
  <c r="F58" i="3"/>
  <c r="F63" i="3"/>
  <c r="F51" i="3"/>
  <c r="F50" i="3"/>
  <c r="F11" i="3"/>
  <c r="F10" i="3"/>
  <c r="F9" i="3"/>
  <c r="F7" i="3"/>
  <c r="F27" i="3"/>
  <c r="F26" i="3"/>
  <c r="F22" i="3"/>
  <c r="F21" i="3"/>
  <c r="F20" i="3"/>
  <c r="F19" i="3"/>
  <c r="F18" i="3"/>
  <c r="F17" i="3"/>
  <c r="F16" i="3"/>
  <c r="F15" i="3"/>
  <c r="F14" i="3"/>
  <c r="F13" i="3"/>
  <c r="G38" i="7" l="1"/>
  <c r="G48" i="7"/>
  <c r="B2" i="7"/>
  <c r="J26" i="3" l="1"/>
  <c r="J21" i="3" l="1"/>
  <c r="J20" i="3"/>
  <c r="B78" i="3" l="1"/>
  <c r="B76" i="3" s="1"/>
  <c r="B74" i="3" s="1"/>
  <c r="B72" i="3" s="1"/>
  <c r="B69" i="3" s="1"/>
  <c r="B82" i="3" l="1"/>
  <c r="K3" i="3"/>
  <c r="J7" i="3"/>
  <c r="J11" i="3"/>
  <c r="J12" i="3"/>
  <c r="J13" i="3"/>
  <c r="J14" i="3"/>
  <c r="J15" i="3"/>
  <c r="J16" i="3"/>
  <c r="J17" i="3"/>
  <c r="J18" i="3"/>
  <c r="J19" i="3"/>
  <c r="J22" i="3"/>
  <c r="J23" i="3"/>
  <c r="J24" i="3"/>
  <c r="J25" i="3"/>
  <c r="J63" i="3"/>
  <c r="J64" i="3"/>
  <c r="G6" i="7" l="1"/>
  <c r="B12" i="7"/>
  <c r="B4" i="7"/>
  <c r="B6" i="7" s="1"/>
  <c r="H54" i="7" l="1"/>
  <c r="H22" i="7"/>
  <c r="H17" i="7"/>
  <c r="H46" i="7"/>
  <c r="H32" i="7"/>
  <c r="B34" i="3" s="1"/>
  <c r="K34" i="3" s="1"/>
  <c r="L34" i="3" s="1"/>
  <c r="H52" i="7"/>
  <c r="H10" i="7"/>
  <c r="H55" i="7"/>
  <c r="B58" i="3" s="1"/>
  <c r="K58" i="3" s="1"/>
  <c r="L58" i="3" s="1"/>
  <c r="H27" i="7"/>
  <c r="H47" i="7"/>
  <c r="B50" i="3" s="1"/>
  <c r="K50" i="3" s="1"/>
  <c r="L50" i="3" s="1"/>
  <c r="H33" i="7"/>
  <c r="H51" i="7"/>
  <c r="H20" i="7"/>
  <c r="H13" i="7"/>
  <c r="H37" i="7"/>
  <c r="B39" i="3" s="1"/>
  <c r="K39" i="3" s="1"/>
  <c r="L39" i="3" s="1"/>
  <c r="H8" i="7"/>
  <c r="B8" i="3" s="1"/>
  <c r="K8" i="3" s="1"/>
  <c r="L8" i="3" s="1"/>
  <c r="H45" i="7"/>
  <c r="B47" i="3" s="1"/>
  <c r="K47" i="3" s="1"/>
  <c r="L47" i="3" s="1"/>
  <c r="H30" i="7"/>
  <c r="B32" i="3" s="1"/>
  <c r="K32" i="3" s="1"/>
  <c r="L32" i="3" s="1"/>
  <c r="H44" i="7"/>
  <c r="B46" i="3" s="1"/>
  <c r="K46" i="3" s="1"/>
  <c r="L46" i="3" s="1"/>
  <c r="H49" i="7"/>
  <c r="B52" i="3" s="1"/>
  <c r="K52" i="3" s="1"/>
  <c r="L52" i="3" s="1"/>
  <c r="H18" i="7"/>
  <c r="H15" i="7"/>
  <c r="H41" i="7"/>
  <c r="B43" i="3" s="1"/>
  <c r="K43" i="3" s="1"/>
  <c r="L43" i="3" s="1"/>
  <c r="H14" i="7"/>
  <c r="B15" i="3" s="1"/>
  <c r="H57" i="7"/>
  <c r="H28" i="7"/>
  <c r="H25" i="7"/>
  <c r="H53" i="7"/>
  <c r="H34" i="7"/>
  <c r="B36" i="3" s="1"/>
  <c r="K36" i="3" s="1"/>
  <c r="L36" i="3" s="1"/>
  <c r="H21" i="7"/>
  <c r="H39" i="7"/>
  <c r="H36" i="7"/>
  <c r="B38" i="3" s="1"/>
  <c r="K38" i="3" s="1"/>
  <c r="L38" i="3" s="1"/>
  <c r="H56" i="7"/>
  <c r="H35" i="7"/>
  <c r="B37" i="3" s="1"/>
  <c r="K37" i="3" s="1"/>
  <c r="L37" i="3" s="1"/>
  <c r="H31" i="7"/>
  <c r="B33" i="3" s="1"/>
  <c r="K33" i="3" s="1"/>
  <c r="L33" i="3" s="1"/>
  <c r="H50" i="7"/>
  <c r="B53" i="3" s="1"/>
  <c r="K53" i="3" s="1"/>
  <c r="L53" i="3" s="1"/>
  <c r="H9" i="7"/>
  <c r="H58" i="7"/>
  <c r="B61" i="3" s="1"/>
  <c r="K61" i="3" s="1"/>
  <c r="L61" i="3" s="1"/>
  <c r="H16" i="7"/>
  <c r="B17" i="3" s="1"/>
  <c r="H43" i="7"/>
  <c r="H11" i="7"/>
  <c r="H19" i="7"/>
  <c r="H23" i="7"/>
  <c r="H26" i="7"/>
  <c r="H12" i="7"/>
  <c r="B13" i="3" s="1"/>
  <c r="H29" i="7"/>
  <c r="B31" i="3" s="1"/>
  <c r="K31" i="3" s="1"/>
  <c r="L31" i="3" s="1"/>
  <c r="H40" i="7"/>
  <c r="H42" i="7"/>
  <c r="H60" i="7"/>
  <c r="H7" i="7"/>
  <c r="B7" i="3" s="1"/>
  <c r="H59" i="7"/>
  <c r="H24" i="7"/>
  <c r="H48" i="7"/>
  <c r="B51" i="3" s="1"/>
  <c r="K51" i="3" s="1"/>
  <c r="L51" i="3" s="1"/>
  <c r="H38" i="7"/>
  <c r="B40" i="3" s="1"/>
  <c r="K40" i="3" s="1"/>
  <c r="L40" i="3" s="1"/>
  <c r="B59" i="3"/>
  <c r="K59" i="3" s="1"/>
  <c r="L59" i="3" s="1"/>
  <c r="B62" i="3"/>
  <c r="B60" i="3"/>
  <c r="K60" i="3" s="1"/>
  <c r="L60" i="3" s="1"/>
  <c r="B48" i="3"/>
  <c r="K48" i="3" s="1"/>
  <c r="L48" i="3" s="1"/>
  <c r="B63" i="3"/>
  <c r="B41" i="3"/>
  <c r="K41" i="3" s="1"/>
  <c r="L41" i="3" s="1"/>
  <c r="B16" i="3"/>
  <c r="B35" i="3"/>
  <c r="K35" i="3" s="1"/>
  <c r="L35" i="3" s="1"/>
  <c r="B14" i="3"/>
  <c r="B10" i="3"/>
  <c r="K10" i="3" s="1"/>
  <c r="L10" i="3" s="1"/>
  <c r="B11" i="3"/>
  <c r="B9" i="3"/>
  <c r="K9" i="3" s="1"/>
  <c r="L9" i="3" s="1"/>
  <c r="H6" i="7"/>
  <c r="K2" i="3"/>
  <c r="K1" i="3" s="1"/>
  <c r="B45" i="3" l="1"/>
  <c r="K45" i="3" s="1"/>
  <c r="L45" i="3" s="1"/>
  <c r="B42" i="3"/>
  <c r="K42" i="3" s="1"/>
  <c r="L42" i="3" s="1"/>
  <c r="B44" i="3"/>
  <c r="K44" i="3" s="1"/>
  <c r="L44" i="3" s="1"/>
  <c r="B6" i="3"/>
  <c r="B57" i="3"/>
  <c r="K57" i="3" s="1"/>
  <c r="L57" i="3" s="1"/>
  <c r="B54" i="3"/>
  <c r="K54" i="3" s="1"/>
  <c r="L54" i="3" s="1"/>
  <c r="B56" i="3"/>
  <c r="K56" i="3" s="1"/>
  <c r="L56" i="3" s="1"/>
  <c r="B55" i="3"/>
  <c r="K55" i="3" s="1"/>
  <c r="L55" i="3" s="1"/>
  <c r="B19" i="3"/>
  <c r="B20" i="3"/>
  <c r="B21" i="3"/>
  <c r="B18" i="3"/>
  <c r="B30" i="3"/>
  <c r="K30" i="3" s="1"/>
  <c r="L30" i="3" s="1"/>
  <c r="B23" i="3"/>
  <c r="B24" i="3"/>
  <c r="B27" i="3"/>
  <c r="K27" i="3" s="1"/>
  <c r="L27" i="3" s="1"/>
  <c r="B25" i="3"/>
  <c r="B29" i="3"/>
  <c r="K29" i="3" s="1"/>
  <c r="L29" i="3" s="1"/>
  <c r="B26" i="3"/>
  <c r="B22" i="3"/>
  <c r="K6" i="3" l="1"/>
  <c r="L6" i="3" s="1"/>
  <c r="K62" i="3" l="1"/>
  <c r="L62" i="3" s="1"/>
  <c r="K26" i="3"/>
  <c r="L26" i="3" s="1"/>
  <c r="K20" i="3"/>
  <c r="L20" i="3" s="1"/>
  <c r="K21" i="3"/>
  <c r="L21" i="3" s="1"/>
  <c r="K15" i="3"/>
  <c r="L15" i="3" s="1"/>
  <c r="K19" i="3"/>
  <c r="L19" i="3" s="1"/>
  <c r="K63" i="3"/>
  <c r="L63" i="3" s="1"/>
  <c r="K17" i="3"/>
  <c r="L17" i="3" s="1"/>
  <c r="K24" i="3"/>
  <c r="L24" i="3" s="1"/>
  <c r="K18" i="3"/>
  <c r="L18" i="3" s="1"/>
  <c r="K13" i="3"/>
  <c r="L13" i="3" s="1"/>
  <c r="K14" i="3"/>
  <c r="L14" i="3" s="1"/>
  <c r="K16" i="3"/>
  <c r="L16" i="3" s="1"/>
  <c r="K23" i="3"/>
  <c r="L23" i="3" s="1"/>
  <c r="K22" i="3"/>
  <c r="L22" i="3" s="1"/>
  <c r="K25" i="3"/>
  <c r="L25" i="3" s="1"/>
  <c r="K11" i="3"/>
  <c r="L11" i="3" s="1"/>
  <c r="K64" i="3"/>
  <c r="L64" i="3" s="1"/>
  <c r="K7" i="3"/>
  <c r="L7" i="3" s="1"/>
  <c r="K12" i="3"/>
  <c r="L12" i="3" s="1"/>
</calcChain>
</file>

<file path=xl/sharedStrings.xml><?xml version="1.0" encoding="utf-8"?>
<sst xmlns="http://schemas.openxmlformats.org/spreadsheetml/2006/main" count="399" uniqueCount="147">
  <si>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</si>
  <si>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</si>
  <si>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</si>
  <si>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</si>
  <si>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</si>
  <si>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</si>
  <si>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</si>
  <si>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</si>
  <si>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</si>
  <si>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No</t>
  </si>
  <si>
    <t>Lesson</t>
  </si>
  <si>
    <t>Number</t>
  </si>
  <si>
    <t>Seminar Section</t>
  </si>
  <si>
    <t>Seminar Subsection</t>
  </si>
  <si>
    <t>Focus on learning concepts; short-term memorization comes later</t>
  </si>
  <si>
    <t>Become extremely familiar with the exam-day process (e.g. read-through time)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</si>
  <si>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</si>
  <si>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</si>
  <si>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</si>
  <si>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</si>
  <si>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</si>
  <si>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</si>
  <si>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</si>
  <si>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</si>
  <si>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</si>
  <si>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</si>
  <si>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</si>
  <si>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</si>
  <si>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</si>
  <si>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</si>
  <si>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</si>
  <si>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</si>
  <si>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</si>
  <si>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</si>
  <si>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</si>
  <si>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</si>
  <si>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</si>
  <si>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Date</t>
  </si>
  <si>
    <t>Version</t>
  </si>
  <si>
    <t>Changes</t>
  </si>
  <si>
    <t>v1</t>
  </si>
  <si>
    <t>Weight</t>
  </si>
  <si>
    <t>Exam Date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</si>
  <si>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</si>
  <si>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</si>
  <si>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</si>
  <si>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</si>
  <si>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</si>
  <si>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</si>
  <si>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This tab summarizes any revisions to the study schedule during the exam sitting. The</t>
  </si>
  <si>
    <t>version number can be found on the end of the spreadsheet file name.</t>
  </si>
  <si>
    <t>Do something fun, relax, write a novel, found a charity, balance the federal budget, whatever. You're FREE!!!!!</t>
  </si>
  <si>
    <t>The Infinite Actuary.</t>
  </si>
  <si>
    <t>https://www.soa.org/education/exam-req/edu-exam-erm-detail.aspx</t>
  </si>
  <si>
    <t>Read through the case study. Make sure to also read through the case study at least once in the week prior to the exam.</t>
  </si>
  <si>
    <t>Use TIA Flashcards (iPhone App, Android App, Web App)</t>
  </si>
  <si>
    <t>A. Overview of ERM and Risk Identification</t>
  </si>
  <si>
    <t>A.1 Overview of ERM</t>
  </si>
  <si>
    <t>A.2 Risk Identification</t>
  </si>
  <si>
    <t>A.2.1. FERM Ch. 8: Risk identification</t>
  </si>
  <si>
    <t>D.1.1. Risk Appetite: Linkage with Strategic Planning Report</t>
  </si>
  <si>
    <t>D.1.2. Financial Enterprise Risk Management Ch. 16: Responses to Risk</t>
  </si>
  <si>
    <t>Review Section A</t>
  </si>
  <si>
    <t>Review Section B</t>
  </si>
  <si>
    <t>Review Section C</t>
  </si>
  <si>
    <t>Review Section D</t>
  </si>
  <si>
    <t>B. Risk Measurement, Risk Dependencies, and Risk Aggregation</t>
  </si>
  <si>
    <t>B.1. VaR and CTE</t>
  </si>
  <si>
    <t>C.1. Specific Risks</t>
  </si>
  <si>
    <t>C.2. Other Model Risks and Considerations</t>
  </si>
  <si>
    <t>C. Modeling and Managing Specific Risks and Other Modeling Considerations</t>
  </si>
  <si>
    <t>D. Other Risk Management Topics</t>
  </si>
  <si>
    <t>D.1. Risk Management and Mitigation</t>
  </si>
  <si>
    <t>B.1.2. Jorion Ch. 7 Portfolio Risk: Analytical Methods</t>
  </si>
  <si>
    <t>B.1.3. Jorion Ch. 9 Forecasting Risk Correlations</t>
  </si>
  <si>
    <t>B.1.4. Jorion Ch. 12 Monte Carlo Methods</t>
  </si>
  <si>
    <r>
      <rPr>
        <b/>
        <u/>
        <sz val="11"/>
        <color theme="1"/>
        <rFont val="Calibri"/>
        <family val="2"/>
        <scheme val="minor"/>
      </rPr>
      <t>Finish</t>
    </r>
    <r>
      <rPr>
        <b/>
        <sz val="11"/>
        <color theme="1"/>
        <rFont val="Calibri"/>
        <family val="2"/>
        <scheme val="minor"/>
      </rPr>
      <t xml:space="preserve"> the following by…</t>
    </r>
  </si>
  <si>
    <t>Yes</t>
  </si>
  <si>
    <t>Core/Extension</t>
  </si>
  <si>
    <t>Core</t>
  </si>
  <si>
    <t>Core Pages</t>
  </si>
  <si>
    <t>C.1.1. Financial Enterprise Risk Management Ch. 14: Quantifying Particular Risks (Lesson 1)</t>
  </si>
  <si>
    <t>C.1.2. Financial Enterprise Risk Management Ch. 14: Quantifying Particular Risks (Lesson 2)</t>
  </si>
  <si>
    <t>C.1.7. Jorion Ch. 18 Credit Risk Management (excluding Appendices)</t>
  </si>
  <si>
    <t>C.1.9. SOA Monograph- A New Approach to Managing Operational Risk, Ch. 8</t>
  </si>
  <si>
    <t>D.2. Regulatory, Audit, and Ratings Considerations</t>
  </si>
  <si>
    <t>B.2.2. ERM-101 Ch. 4: Correlation</t>
  </si>
  <si>
    <t>B.2.3. ERM-101 Ch. 5: Risk Aggregation</t>
  </si>
  <si>
    <t>B.2.4. TIA's Intro to Copulas</t>
  </si>
  <si>
    <t>B.3.1. ERM-101 Ch. 3: Why Diversification is Important</t>
  </si>
  <si>
    <t>B.4.2. Modeling Tail Behavior with Extreme Value Theory</t>
  </si>
  <si>
    <t>B.2 Correlation Measures and Copulas</t>
  </si>
  <si>
    <t>B.4 Extreme Value Theory</t>
  </si>
  <si>
    <t>B.3 Risk Aggregation and EC</t>
  </si>
  <si>
    <t>C.1.8. ERM-124: Counterparty Credit Risk: The New Challenge for Global Financial Markets, Ch.2, Defining Counterparty Credit Risk</t>
  </si>
  <si>
    <t xml:space="preserve">Make sure you are registered for the exam through the SOA! </t>
  </si>
  <si>
    <t>Work the TIA Practice Exam and Past SOA Exams. Read through the TIA Condensed Outline.</t>
  </si>
  <si>
    <t>B.1.1. Jorion Ch. 5 Computing VaR (Background Only)</t>
  </si>
  <si>
    <t>A.2.3. ERM-107: Strategic Risk Analysis</t>
  </si>
  <si>
    <t>D.2.1. ERM-137: ORSA and the Regulator by AAA</t>
  </si>
  <si>
    <t>D.2.2. ERM-131: Leveraging COSO Across The Three Lines Of Defenses</t>
  </si>
  <si>
    <t>C.1.3. Economic Scenario Generators: A Practical Guide, pp. 7-17 (Executive Summary)</t>
  </si>
  <si>
    <t>C.1.4. Economic Scenario Generators: A Practical Guide, pp. 97-112 (background only)</t>
  </si>
  <si>
    <t>C.1.6. ERM-136: Managing Liquidity Risk: Industry Practices and Recommendations for CROs (excluding Ch. 4)</t>
  </si>
  <si>
    <t>C.1.5. Jorion Ch. 13: Liquidity Risk (Exclude Section 13.4)</t>
  </si>
  <si>
    <t>C.1.10. ERM-104: Study Note on Parameter Risk (Excluding Section 3)</t>
  </si>
  <si>
    <t>B.2.1. FERM Ch. 9: Some Useful Statistics (Background Only)</t>
  </si>
  <si>
    <t>B.3.2.</t>
  </si>
  <si>
    <t>B.3.3.</t>
  </si>
  <si>
    <t>B.3.4.</t>
  </si>
  <si>
    <t>B.3.2. ERM-119: Aggregation of Risks and Allocation of Capital (Sections 4-7, excluding 6.3)</t>
  </si>
  <si>
    <t>B.3.3. ERM-106: Economic Capital - Practical Considerations</t>
  </si>
  <si>
    <t>B.3.4. ERM-120: IAA Note on Stress Testing and Scenario Analysis</t>
  </si>
  <si>
    <t>This spreadsheet is designed to work like the legacy version of our website, not the new TIA Study</t>
  </si>
  <si>
    <t>platform that. For example, the Today view in the Study app is more sophisticated/refined, and we recommend</t>
  </si>
  <si>
    <t>just relying on that -- or use this spreadsheet as another check on your overall progress or general reference for the course layout.</t>
  </si>
  <si>
    <t>C.1.11. Embedding Cyber Risk in Risk Management: An Insurer's Perspective</t>
  </si>
  <si>
    <t>C.1.12. ERM-145: IAA Paper: Importance of Climate-Related Risks for Actuaries, pp. 2- 14</t>
  </si>
  <si>
    <t>C.1.13. ERM-146: COVID-19: Implications for Insurer Risk Management and the Insurability of Pandemic Risk</t>
  </si>
  <si>
    <t xml:space="preserve">C.1.14. ERM-147: Working with Inherent and Residual Risk
</t>
  </si>
  <si>
    <t>D.2.4. ERM-143: Internal Controls Toolkit, Doxey, Ch. 1, pp. 11-17 &amp; 27-35</t>
  </si>
  <si>
    <t>D.2.3. ERM-151-22: Developing Key Risk Indicators to Strengthen Enterprise Risk Management</t>
  </si>
  <si>
    <t>C.2.3. Agency Theory and Asymmetric Information</t>
  </si>
  <si>
    <t>C.2.2. Data Quality is the Biggest Challenge</t>
  </si>
  <si>
    <t>Diff</t>
  </si>
  <si>
    <t>B.2.5. Quantitative Enterprise Risk Management, Hardy, Mary and Saunders, Ch. 6: Copulas</t>
  </si>
  <si>
    <t>B.4.1. Quantitative Enterprise Risk Management, Hardy, Mary and Saunders, Ch. 5: Extreme Value Theory</t>
  </si>
  <si>
    <t>A.1.3. ERM-133: Emerging Risks and Enterprise Risk Management, pp. 2-6</t>
  </si>
  <si>
    <t>A.1.1. FERM Ch. 1: An Introduction to Enterprise Risk Management (section 1.1 only)</t>
  </si>
  <si>
    <t>A.1.2. ERM-702-12: ERM for Capital and Solvency Purposes</t>
  </si>
  <si>
    <t>A.2.2. Quantitative Enterprise Risk Management, Hardy, Mary and Saunders, Ch. 2: Risk Taxonomy</t>
  </si>
  <si>
    <t>C.2.1. Model Risk Management Practice Note, AAA, May 2019</t>
  </si>
  <si>
    <t>D.2.5. ERM-135: Risk Management and the Rating Process for Insurance Companies</t>
  </si>
  <si>
    <t>D.2.6. ERM-140: Risk Adjustments for Insurance Contracts under IFRS 17: Chapter 3: Risk Adjustment Techniques</t>
  </si>
  <si>
    <t>D.2.7. ERM-140: Risk Adjustments for Insurance Contracts under IFRS 17: Chapter 7: Validation of Risk Adjustments</t>
  </si>
  <si>
    <t>D.2.8. Regulatory Risk and North American Insurance Organizations, Sections 6.1-6.14 and 7</t>
  </si>
  <si>
    <t>D.1.3. ERM-128: The Breadth and Scope of the Global Reinsurance Market and the Critical Role Such Market Plays in Supporting Insurance in the United States</t>
  </si>
  <si>
    <t>D.1.4. ERM-144: Ch. 13: Asset Liability Management Techniques and Practices for Insurance Companies, IAA Risk Book</t>
  </si>
  <si>
    <t>D.1.5. Corporate Pension Risk Management and Corporate Finance: Bridging the Gap between Theory and Practice in Pension Risk Management, Aug 2015</t>
  </si>
  <si>
    <t xml:space="preserve">First pass </t>
  </si>
  <si>
    <t xml:space="preserve">C.1.16. ERM-150: Exchange Rate Risk Measurement and Management
</t>
  </si>
  <si>
    <t xml:space="preserve">C.1.15. ERM-149: Managing 21st Century Political Risk
</t>
  </si>
  <si>
    <t>C.1.17. ERM-152: Managing Environmental, Social and Governance Risks in Life &amp; Health Insurance Business</t>
  </si>
  <si>
    <t>D.2.9. ERM-153: Regulatory Capital Adequacy for Life Insurance Companies: A Comparison of Four Jurisdictions (excluding Appendices)</t>
  </si>
  <si>
    <t>This spreadsheet tracks your study progress for the ERM Exam (Spring 2024) and was developed by</t>
  </si>
  <si>
    <t>The default start date on the Schedule tab is 1/15/2024, but you can enter a different date, and the</t>
  </si>
  <si>
    <t>Initial version released for Spring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</si>
</sst>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77">
    <xf numFmtId="0" fontId="0" fillId="0" borderId="0" xfId="0"/>
    <xf numFmtId="9" fontId="4" fillId="2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1" fontId="7" fillId="0" borderId="5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9" fontId="7" fillId="0" borderId="6" xfId="2" applyFont="1" applyFill="1" applyBorder="1" applyProtection="1">
      <protection locked="0"/>
    </xf>
    <xf numFmtId="1" fontId="7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6" fillId="0" borderId="0" xfId="0" applyNumberFormat="1" applyFont="1" applyProtection="1">
      <protection locked="0"/>
    </xf>
    <xf numFmtId="9" fontId="7" fillId="0" borderId="0" xfId="2" applyFont="1" applyFill="1" applyBorder="1" applyProtection="1">
      <protection locked="0"/>
    </xf>
    <xf numFmtId="14" fontId="12" fillId="0" borderId="0" xfId="0" applyNumberFormat="1" applyFont="1" applyProtection="1">
      <protection locked="0"/>
    </xf>
    <xf numFmtId="14" fontId="0" fillId="0" borderId="0" xfId="0" applyNumberFormat="1"/>
    <xf numFmtId="14" fontId="14" fillId="0" borderId="0" xfId="0" applyNumberFormat="1" applyFont="1" applyAlignment="1" applyProtection="1">
      <alignment horizontal="right"/>
      <protection locked="0"/>
    </xf>
    <xf numFmtId="0" fontId="15" fillId="0" borderId="0" xfId="0" applyFont="1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4" fontId="3" fillId="0" borderId="0" xfId="0" applyNumberFormat="1" applyFont="1" applyProtection="1">
      <protection locked="0"/>
    </xf>
    <xf numFmtId="14" fontId="14" fillId="0" borderId="0" xfId="0" applyNumberFormat="1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16" fillId="0" borderId="0" xfId="0" applyFont="1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/>
    <xf numFmtId="0" fontId="0" fillId="2" borderId="0" xfId="0" applyFill="1" applyProtection="1">
      <protection locked="0"/>
    </xf>
    <xf numFmtId="14" fontId="0" fillId="0" borderId="5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4" fontId="0" fillId="2" borderId="5" xfId="0" applyNumberFormat="1" applyFill="1" applyBorder="1" applyProtection="1">
      <protection locked="0"/>
    </xf>
    <xf numFmtId="14" fontId="0" fillId="2" borderId="0" xfId="0" applyNumberFormat="1" applyFill="1" applyProtection="1">
      <protection locked="0"/>
    </xf>
    <xf numFmtId="0" fontId="19" fillId="0" borderId="0" xfId="13" applyFont="1"/>
    <xf numFmtId="0" fontId="0" fillId="0" borderId="0" xfId="0" applyAlignment="1" applyProtection="1">
      <alignment horizontal="left" indent="1"/>
      <protection locked="0"/>
    </xf>
    <xf numFmtId="0" fontId="21" fillId="0" borderId="0" xfId="13" applyFont="1"/>
    <xf numFmtId="0" fontId="22" fillId="0" borderId="0" xfId="13" applyFont="1" applyAlignment="1">
      <alignment horizontal="left" indent="1"/>
    </xf>
    <xf numFmtId="0" fontId="21" fillId="0" borderId="0" xfId="13" applyFont="1" applyAlignment="1">
      <alignment horizontal="left"/>
    </xf>
    <xf numFmtId="0" fontId="23" fillId="0" borderId="0" xfId="13" applyFont="1"/>
    <xf numFmtId="9" fontId="7" fillId="2" borderId="6" xfId="2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9" fontId="7" fillId="2" borderId="9" xfId="2" applyFon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4" fontId="6" fillId="2" borderId="8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6" fillId="4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7" fillId="0" borderId="0" xfId="0" applyFont="1" applyProtection="1">
      <protection locked="0"/>
    </xf>
    <xf numFmtId="14" fontId="25" fillId="6" borderId="1" xfId="0" applyNumberFormat="1" applyFont="1" applyFill="1" applyBorder="1" applyAlignment="1" applyProtection="1">
      <alignment horizontal="center"/>
      <protection locked="0"/>
    </xf>
    <xf numFmtId="0" fontId="8" fillId="0" borderId="0" xfId="118" applyAlignment="1" applyProtection="1">
      <alignment horizontal="left" indent="1"/>
      <protection locked="0"/>
    </xf>
    <xf numFmtId="0" fontId="0" fillId="7" borderId="0" xfId="0" applyFill="1"/>
    <xf numFmtId="14" fontId="0" fillId="0" borderId="2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6" fillId="0" borderId="3" xfId="0" applyNumberFormat="1" applyFont="1" applyBorder="1" applyProtection="1">
      <protection locked="0"/>
    </xf>
    <xf numFmtId="0" fontId="0" fillId="0" borderId="3" xfId="0" applyBorder="1"/>
    <xf numFmtId="0" fontId="0" fillId="0" borderId="3" xfId="0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1" fontId="7" fillId="0" borderId="2" xfId="0" applyNumberFormat="1" applyFont="1" applyBorder="1" applyProtection="1">
      <protection locked="0"/>
    </xf>
    <xf numFmtId="0" fontId="7" fillId="0" borderId="3" xfId="0" applyFont="1" applyBorder="1" applyProtection="1">
      <protection locked="0"/>
    </xf>
    <xf numFmtId="9" fontId="7" fillId="0" borderId="4" xfId="2" applyFont="1" applyFill="1" applyBorder="1" applyProtection="1">
      <protection locked="0"/>
    </xf>
    <xf numFmtId="0" fontId="0" fillId="2" borderId="0" xfId="0" applyFill="1"/>
    <xf numFmtId="0" fontId="16" fillId="2" borderId="0" xfId="0" applyFont="1" applyFill="1"/>
    <xf numFmtId="0" fontId="0" fillId="4" borderId="0" xfId="0" applyFill="1" applyProtection="1">
      <protection locked="0"/>
    </xf>
    <xf numFmtId="10" fontId="0" fillId="0" borderId="0" xfId="0" applyNumberFormat="1"/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</cellXfs>
  <cellStyles count="128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/>
    <cellStyle name="Normal" xfId="0" builtinId="0"/>
    <cellStyle name="Normal 2" xfId="13" xr:uid="{00000000-0005-0000-0000-00007D000000}"/>
    <cellStyle name="Normal 2 2" xfId="127" xr:uid="{AC813809-5D13-E543-8EA2-3257917482C8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ERM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171917766872897E-2"/>
          <c:y val="0.114227487899213"/>
          <c:w val="0.93780660820957096"/>
          <c:h val="0.76341345285994799"/>
        </c:manualLayout>
      </c:layout>
      <c:lineChart>
        <c:grouping val="standard"/>
        <c:varyColors val="0"/>
        <c:ser>
          <c:idx val="1"/>
          <c:order val="0"/>
          <c:tx>
            <c:strRef>
              <c:f>Schedule!$J$5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Schedule!$B$6:$B$64</c:f>
              <c:numCache>
                <c:formatCode>m/d/yy</c:formatCode>
                <c:ptCount val="59"/>
                <c:pt idx="0">
                  <c:v>45306</c:v>
                </c:pt>
                <c:pt idx="1">
                  <c:v>45307</c:v>
                </c:pt>
                <c:pt idx="2">
                  <c:v>45308</c:v>
                </c:pt>
                <c:pt idx="3">
                  <c:v>45308</c:v>
                </c:pt>
                <c:pt idx="4">
                  <c:v>45310</c:v>
                </c:pt>
                <c:pt idx="5">
                  <c:v>45312</c:v>
                </c:pt>
                <c:pt idx="7">
                  <c:v>45312</c:v>
                </c:pt>
                <c:pt idx="8">
                  <c:v>45313</c:v>
                </c:pt>
                <c:pt idx="9">
                  <c:v>45315</c:v>
                </c:pt>
                <c:pt idx="10">
                  <c:v>45317</c:v>
                </c:pt>
                <c:pt idx="11">
                  <c:v>45317</c:v>
                </c:pt>
                <c:pt idx="12">
                  <c:v>45318</c:v>
                </c:pt>
                <c:pt idx="13">
                  <c:v>45318</c:v>
                </c:pt>
                <c:pt idx="14">
                  <c:v>45318</c:v>
                </c:pt>
                <c:pt idx="15">
                  <c:v>45321</c:v>
                </c:pt>
                <c:pt idx="16">
                  <c:v>45321</c:v>
                </c:pt>
                <c:pt idx="17">
                  <c:v>45322</c:v>
                </c:pt>
                <c:pt idx="18">
                  <c:v>45325</c:v>
                </c:pt>
                <c:pt idx="19">
                  <c:v>45326</c:v>
                </c:pt>
                <c:pt idx="20">
                  <c:v>45327</c:v>
                </c:pt>
                <c:pt idx="21">
                  <c:v>45328</c:v>
                </c:pt>
                <c:pt idx="23">
                  <c:v>45328</c:v>
                </c:pt>
                <c:pt idx="24">
                  <c:v>45332</c:v>
                </c:pt>
                <c:pt idx="25">
                  <c:v>45332</c:v>
                </c:pt>
                <c:pt idx="26">
                  <c:v>45333</c:v>
                </c:pt>
                <c:pt idx="27">
                  <c:v>45334</c:v>
                </c:pt>
                <c:pt idx="28">
                  <c:v>45336</c:v>
                </c:pt>
                <c:pt idx="29">
                  <c:v>45337</c:v>
                </c:pt>
                <c:pt idx="30">
                  <c:v>45339</c:v>
                </c:pt>
                <c:pt idx="31">
                  <c:v>45340</c:v>
                </c:pt>
                <c:pt idx="32">
                  <c:v>45340</c:v>
                </c:pt>
                <c:pt idx="33">
                  <c:v>45341</c:v>
                </c:pt>
                <c:pt idx="34">
                  <c:v>45341</c:v>
                </c:pt>
                <c:pt idx="35">
                  <c:v>45343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45347</c:v>
                </c:pt>
                <c:pt idx="40">
                  <c:v>45348</c:v>
                </c:pt>
                <c:pt idx="41">
                  <c:v>45349</c:v>
                </c:pt>
                <c:pt idx="42">
                  <c:v>45349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45358</c:v>
                </c:pt>
                <c:pt idx="48">
                  <c:v>45360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45367</c:v>
                </c:pt>
                <c:pt idx="55">
                  <c:v>45368</c:v>
                </c:pt>
                <c:pt idx="56">
                  <c:v>45368</c:v>
                </c:pt>
                <c:pt idx="57">
                  <c:v>45371</c:v>
                </c:pt>
              </c:numCache>
            </c:numRef>
          </c:cat>
          <c:val>
            <c:numRef>
              <c:f>Schedule!$J$6:$J$64</c:f>
              <c:numCache>
                <c:formatCode>0</c:formatCode>
                <c:ptCount val="59"/>
                <c:pt idx="0">
                  <c:v>3</c:v>
                </c:pt>
                <c:pt idx="1">
                  <c:v>33</c:v>
                </c:pt>
                <c:pt idx="2">
                  <c:v>38</c:v>
                </c:pt>
                <c:pt idx="3">
                  <c:v>45</c:v>
                </c:pt>
                <c:pt idx="4">
                  <c:v>76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136</c:v>
                </c:pt>
                <c:pt idx="9">
                  <c:v>171</c:v>
                </c:pt>
                <c:pt idx="10">
                  <c:v>196</c:v>
                </c:pt>
                <c:pt idx="11">
                  <c:v>206</c:v>
                </c:pt>
                <c:pt idx="12">
                  <c:v>213</c:v>
                </c:pt>
                <c:pt idx="13">
                  <c:v>224</c:v>
                </c:pt>
                <c:pt idx="14">
                  <c:v>224</c:v>
                </c:pt>
                <c:pt idx="15">
                  <c:v>263</c:v>
                </c:pt>
                <c:pt idx="16">
                  <c:v>268</c:v>
                </c:pt>
                <c:pt idx="17">
                  <c:v>282</c:v>
                </c:pt>
                <c:pt idx="18">
                  <c:v>330</c:v>
                </c:pt>
                <c:pt idx="19">
                  <c:v>347</c:v>
                </c:pt>
                <c:pt idx="20">
                  <c:v>379</c:v>
                </c:pt>
                <c:pt idx="21">
                  <c:v>384</c:v>
                </c:pt>
                <c:pt idx="22">
                  <c:v>384</c:v>
                </c:pt>
                <c:pt idx="23">
                  <c:v>384</c:v>
                </c:pt>
                <c:pt idx="24">
                  <c:v>450</c:v>
                </c:pt>
                <c:pt idx="25">
                  <c:v>461</c:v>
                </c:pt>
                <c:pt idx="26">
                  <c:v>477</c:v>
                </c:pt>
                <c:pt idx="27">
                  <c:v>497</c:v>
                </c:pt>
                <c:pt idx="28">
                  <c:v>520</c:v>
                </c:pt>
                <c:pt idx="29">
                  <c:v>550</c:v>
                </c:pt>
                <c:pt idx="30">
                  <c:v>578</c:v>
                </c:pt>
                <c:pt idx="31">
                  <c:v>599</c:v>
                </c:pt>
                <c:pt idx="32">
                  <c:v>605</c:v>
                </c:pt>
                <c:pt idx="33">
                  <c:v>609</c:v>
                </c:pt>
                <c:pt idx="34">
                  <c:v>622</c:v>
                </c:pt>
                <c:pt idx="35">
                  <c:v>647</c:v>
                </c:pt>
                <c:pt idx="36">
                  <c:v>652</c:v>
                </c:pt>
                <c:pt idx="37">
                  <c:v>659</c:v>
                </c:pt>
                <c:pt idx="38">
                  <c:v>677</c:v>
                </c:pt>
                <c:pt idx="39">
                  <c:v>712</c:v>
                </c:pt>
                <c:pt idx="40">
                  <c:v>740</c:v>
                </c:pt>
                <c:pt idx="41">
                  <c:v>748</c:v>
                </c:pt>
                <c:pt idx="42">
                  <c:v>756</c:v>
                </c:pt>
                <c:pt idx="43">
                  <c:v>756</c:v>
                </c:pt>
                <c:pt idx="44">
                  <c:v>807</c:v>
                </c:pt>
                <c:pt idx="45">
                  <c:v>854</c:v>
                </c:pt>
                <c:pt idx="46">
                  <c:v>882</c:v>
                </c:pt>
                <c:pt idx="47">
                  <c:v>913</c:v>
                </c:pt>
                <c:pt idx="48">
                  <c:v>944</c:v>
                </c:pt>
                <c:pt idx="49">
                  <c:v>974</c:v>
                </c:pt>
                <c:pt idx="50">
                  <c:v>998</c:v>
                </c:pt>
                <c:pt idx="51">
                  <c:v>1011</c:v>
                </c:pt>
                <c:pt idx="52">
                  <c:v>1026</c:v>
                </c:pt>
                <c:pt idx="53">
                  <c:v>1046</c:v>
                </c:pt>
                <c:pt idx="54">
                  <c:v>1065</c:v>
                </c:pt>
                <c:pt idx="55">
                  <c:v>1077</c:v>
                </c:pt>
                <c:pt idx="56">
                  <c:v>1089</c:v>
                </c:pt>
                <c:pt idx="57">
                  <c:v>1125</c:v>
                </c:pt>
                <c:pt idx="58">
                  <c:v>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1-4485-A26A-A49866DAA73B}"/>
            </c:ext>
          </c:extLst>
        </c:ser>
        <c:ser>
          <c:idx val="2"/>
          <c:order val="1"/>
          <c:tx>
            <c:strRef>
              <c:f>Schedule!$K$5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Schedule!$B$6:$B$64</c:f>
              <c:numCache>
                <c:formatCode>m/d/yy</c:formatCode>
                <c:ptCount val="59"/>
                <c:pt idx="0">
                  <c:v>45306</c:v>
                </c:pt>
                <c:pt idx="1">
                  <c:v>45307</c:v>
                </c:pt>
                <c:pt idx="2">
                  <c:v>45308</c:v>
                </c:pt>
                <c:pt idx="3">
                  <c:v>45308</c:v>
                </c:pt>
                <c:pt idx="4">
                  <c:v>45310</c:v>
                </c:pt>
                <c:pt idx="5">
                  <c:v>45312</c:v>
                </c:pt>
                <c:pt idx="7">
                  <c:v>45312</c:v>
                </c:pt>
                <c:pt idx="8">
                  <c:v>45313</c:v>
                </c:pt>
                <c:pt idx="9">
                  <c:v>45315</c:v>
                </c:pt>
                <c:pt idx="10">
                  <c:v>45317</c:v>
                </c:pt>
                <c:pt idx="11">
                  <c:v>45317</c:v>
                </c:pt>
                <c:pt idx="12">
                  <c:v>45318</c:v>
                </c:pt>
                <c:pt idx="13">
                  <c:v>45318</c:v>
                </c:pt>
                <c:pt idx="14">
                  <c:v>45318</c:v>
                </c:pt>
                <c:pt idx="15">
                  <c:v>45321</c:v>
                </c:pt>
                <c:pt idx="16">
                  <c:v>45321</c:v>
                </c:pt>
                <c:pt idx="17">
                  <c:v>45322</c:v>
                </c:pt>
                <c:pt idx="18">
                  <c:v>45325</c:v>
                </c:pt>
                <c:pt idx="19">
                  <c:v>45326</c:v>
                </c:pt>
                <c:pt idx="20">
                  <c:v>45327</c:v>
                </c:pt>
                <c:pt idx="21">
                  <c:v>45328</c:v>
                </c:pt>
                <c:pt idx="23">
                  <c:v>45328</c:v>
                </c:pt>
                <c:pt idx="24">
                  <c:v>45332</c:v>
                </c:pt>
                <c:pt idx="25">
                  <c:v>45332</c:v>
                </c:pt>
                <c:pt idx="26">
                  <c:v>45333</c:v>
                </c:pt>
                <c:pt idx="27">
                  <c:v>45334</c:v>
                </c:pt>
                <c:pt idx="28">
                  <c:v>45336</c:v>
                </c:pt>
                <c:pt idx="29">
                  <c:v>45337</c:v>
                </c:pt>
                <c:pt idx="30">
                  <c:v>45339</c:v>
                </c:pt>
                <c:pt idx="31">
                  <c:v>45340</c:v>
                </c:pt>
                <c:pt idx="32">
                  <c:v>45340</c:v>
                </c:pt>
                <c:pt idx="33">
                  <c:v>45341</c:v>
                </c:pt>
                <c:pt idx="34">
                  <c:v>45341</c:v>
                </c:pt>
                <c:pt idx="35">
                  <c:v>45343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45347</c:v>
                </c:pt>
                <c:pt idx="40">
                  <c:v>45348</c:v>
                </c:pt>
                <c:pt idx="41">
                  <c:v>45349</c:v>
                </c:pt>
                <c:pt idx="42">
                  <c:v>45349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45358</c:v>
                </c:pt>
                <c:pt idx="48">
                  <c:v>45360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45367</c:v>
                </c:pt>
                <c:pt idx="55">
                  <c:v>45368</c:v>
                </c:pt>
                <c:pt idx="56">
                  <c:v>45368</c:v>
                </c:pt>
                <c:pt idx="57">
                  <c:v>45371</c:v>
                </c:pt>
              </c:numCache>
            </c:numRef>
          </c:cat>
          <c:val>
            <c:numRef>
              <c:f>Schedule!$K$6:$K$64</c:f>
              <c:numCache>
                <c:formatCode>General</c:formatCode>
                <c:ptCount val="59"/>
                <c:pt idx="0">
                  <c:v>38</c:v>
                </c:pt>
                <c:pt idx="1">
                  <c:v>45</c:v>
                </c:pt>
                <c:pt idx="2">
                  <c:v>76</c:v>
                </c:pt>
                <c:pt idx="3">
                  <c:v>76</c:v>
                </c:pt>
                <c:pt idx="4">
                  <c:v>106</c:v>
                </c:pt>
                <c:pt idx="5">
                  <c:v>136</c:v>
                </c:pt>
                <c:pt idx="6">
                  <c:v>0</c:v>
                </c:pt>
                <c:pt idx="7">
                  <c:v>136</c:v>
                </c:pt>
                <c:pt idx="8">
                  <c:v>171</c:v>
                </c:pt>
                <c:pt idx="9">
                  <c:v>206</c:v>
                </c:pt>
                <c:pt idx="10">
                  <c:v>224</c:v>
                </c:pt>
                <c:pt idx="11">
                  <c:v>224</c:v>
                </c:pt>
                <c:pt idx="12">
                  <c:v>224</c:v>
                </c:pt>
                <c:pt idx="13">
                  <c:v>224</c:v>
                </c:pt>
                <c:pt idx="14">
                  <c:v>224</c:v>
                </c:pt>
                <c:pt idx="15">
                  <c:v>224</c:v>
                </c:pt>
                <c:pt idx="16">
                  <c:v>224</c:v>
                </c:pt>
                <c:pt idx="17">
                  <c:v>224</c:v>
                </c:pt>
                <c:pt idx="18">
                  <c:v>224</c:v>
                </c:pt>
                <c:pt idx="19">
                  <c:v>224</c:v>
                </c:pt>
                <c:pt idx="20">
                  <c:v>224</c:v>
                </c:pt>
                <c:pt idx="21">
                  <c:v>224</c:v>
                </c:pt>
                <c:pt idx="22">
                  <c:v>0</c:v>
                </c:pt>
                <c:pt idx="23">
                  <c:v>224</c:v>
                </c:pt>
                <c:pt idx="24">
                  <c:v>224</c:v>
                </c:pt>
                <c:pt idx="25">
                  <c:v>224</c:v>
                </c:pt>
                <c:pt idx="26">
                  <c:v>224</c:v>
                </c:pt>
                <c:pt idx="27">
                  <c:v>224</c:v>
                </c:pt>
                <c:pt idx="28">
                  <c:v>224</c:v>
                </c:pt>
                <c:pt idx="29">
                  <c:v>224</c:v>
                </c:pt>
                <c:pt idx="30">
                  <c:v>224</c:v>
                </c:pt>
                <c:pt idx="31">
                  <c:v>224</c:v>
                </c:pt>
                <c:pt idx="32">
                  <c:v>224</c:v>
                </c:pt>
                <c:pt idx="33">
                  <c:v>224</c:v>
                </c:pt>
                <c:pt idx="34">
                  <c:v>224</c:v>
                </c:pt>
                <c:pt idx="35">
                  <c:v>224</c:v>
                </c:pt>
                <c:pt idx="36">
                  <c:v>224</c:v>
                </c:pt>
                <c:pt idx="37">
                  <c:v>224</c:v>
                </c:pt>
                <c:pt idx="38">
                  <c:v>224</c:v>
                </c:pt>
                <c:pt idx="39">
                  <c:v>224</c:v>
                </c:pt>
                <c:pt idx="40">
                  <c:v>224</c:v>
                </c:pt>
                <c:pt idx="41">
                  <c:v>224</c:v>
                </c:pt>
                <c:pt idx="42">
                  <c:v>224</c:v>
                </c:pt>
                <c:pt idx="43">
                  <c:v>0</c:v>
                </c:pt>
                <c:pt idx="44">
                  <c:v>224</c:v>
                </c:pt>
                <c:pt idx="45">
                  <c:v>224</c:v>
                </c:pt>
                <c:pt idx="46">
                  <c:v>224</c:v>
                </c:pt>
                <c:pt idx="47">
                  <c:v>224</c:v>
                </c:pt>
                <c:pt idx="48">
                  <c:v>224</c:v>
                </c:pt>
                <c:pt idx="49">
                  <c:v>224</c:v>
                </c:pt>
                <c:pt idx="50">
                  <c:v>224</c:v>
                </c:pt>
                <c:pt idx="51">
                  <c:v>224</c:v>
                </c:pt>
                <c:pt idx="52">
                  <c:v>224</c:v>
                </c:pt>
                <c:pt idx="53">
                  <c:v>224</c:v>
                </c:pt>
                <c:pt idx="54">
                  <c:v>224</c:v>
                </c:pt>
                <c:pt idx="55">
                  <c:v>224</c:v>
                </c:pt>
                <c:pt idx="56">
                  <c:v>224</c:v>
                </c:pt>
                <c:pt idx="57">
                  <c:v>224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1-4485-A26A-A49866DAA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456720"/>
        <c:axId val="507564000"/>
      </c:lineChart>
      <c:dateAx>
        <c:axId val="25745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564000"/>
        <c:crosses val="autoZero"/>
        <c:auto val="1"/>
        <c:lblOffset val="100"/>
        <c:baseTimeUnit val="days"/>
      </c:dateAx>
      <c:valAx>
        <c:axId val="5075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45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213359</xdr:colOff>
      <xdr:row>0</xdr:row>
      <xdr:rowOff>81280</xdr:rowOff>
    </xdr:from>
    <xdr:to>
      <xdr:col>5</xdr:col>
      <xdr:colOff>325120</xdr:colOff>
      <xdr:row>4</xdr:row>
      <xdr:rowOff>71120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59" y="81280"/>
          <a:ext cx="3464561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568325</xdr:colOff>
      <xdr:row>0</xdr:row>
      <xdr:rowOff>0</xdr:rowOff>
    </xdr:from>
    <xdr:to>
      <xdr:col>6</xdr:col>
      <xdr:colOff>3114475</xdr:colOff>
      <xdr:row>2</xdr:row>
      <xdr:rowOff>92458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1</xdr:col>
      <xdr:colOff>57728</xdr:colOff>
      <xdr:row>0</xdr:row>
      <xdr:rowOff>123825</xdr:rowOff>
    </xdr:from>
    <xdr:to>
      <xdr:col>2</xdr:col>
      <xdr:colOff>514350</xdr:colOff>
      <xdr:row>1</xdr:row>
      <xdr:rowOff>173182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3273" y="123825"/>
          <a:ext cx="1334077" cy="337993"/>
        </a:xfrm>
        <a:prstGeom prst="wedgeRectCallout">
          <a:avLst>
            <a:gd name="adj1" fmla="val 65880"/>
            <a:gd name="adj2" fmla="val -58777"/>
          </a:avLst>
        </a:prstGeom>
        <a:solidFill>
          <a:srgbClr val="0066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soa.org/education/exam-req/edu-exam-erm-detail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36"/>
  <sheetViews>
    <sheetView showGridLines="0" zoomScale="125" zoomScaleNormal="125" zoomScalePageLayoutView="125" workbookViewId="0"/>
  </sheetViews>
  <sheetFormatPr baseColWidth="10" defaultColWidth="8.83203125" defaultRowHeight="15" x14ac:dyDescent="0.2"/>
  <sheetData>
    <row r="6" spans="1:1" x14ac:dyDescent="0.2">
      <c r="A6" s="12" t="s">
        <v>21</v>
      </c>
    </row>
    <row r="7" spans="1:1" x14ac:dyDescent="0.2">
      <c r="A7" s="12"/>
    </row>
    <row r="8" spans="1:1" x14ac:dyDescent="0.2">
      <c r="A8" t="s">
        <v>144</v>
      </c>
    </row>
    <row r="9" spans="1:1" x14ac:dyDescent="0.2">
      <c r="A9" t="s">
        <v>52</v>
      </c>
    </row>
    <row r="11" spans="1:1" x14ac:dyDescent="0.2">
      <c r="A11" s="61" t="s">
        <v>113</v>
      </c>
    </row>
    <row r="12" spans="1:1" x14ac:dyDescent="0.2">
      <c r="A12" s="61" t="s">
        <v>114</v>
      </c>
    </row>
    <row r="13" spans="1:1" x14ac:dyDescent="0.2">
      <c r="A13" s="61" t="s">
        <v>115</v>
      </c>
    </row>
    <row r="15" spans="1:1" x14ac:dyDescent="0.2">
      <c r="A15" s="12" t="s">
        <v>25</v>
      </c>
    </row>
    <row r="17" spans="1:1" x14ac:dyDescent="0.2">
      <c r="A17" t="s">
        <v>145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48</v>
      </c>
    </row>
    <row r="21" spans="1:1" x14ac:dyDescent="0.2">
      <c r="A21" t="s">
        <v>46</v>
      </c>
    </row>
    <row r="22" spans="1:1" x14ac:dyDescent="0.2">
      <c r="A22" t="s">
        <v>47</v>
      </c>
    </row>
    <row r="24" spans="1:1" x14ac:dyDescent="0.2">
      <c r="A24" t="s">
        <v>24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  <row r="29" spans="1:1" x14ac:dyDescent="0.2">
      <c r="A29" s="12" t="s">
        <v>26</v>
      </c>
    </row>
    <row r="30" spans="1:1" x14ac:dyDescent="0.2">
      <c r="A30" s="12"/>
    </row>
    <row r="31" spans="1:1" x14ac:dyDescent="0.2">
      <c r="A31" t="s">
        <v>30</v>
      </c>
    </row>
    <row r="32" spans="1:1" x14ac:dyDescent="0.2">
      <c r="A32" t="s">
        <v>31</v>
      </c>
    </row>
    <row r="34" spans="1:1" x14ac:dyDescent="0.2">
      <c r="A34" t="s">
        <v>32</v>
      </c>
    </row>
    <row r="35" spans="1:1" x14ac:dyDescent="0.2">
      <c r="A35" t="s">
        <v>34</v>
      </c>
    </row>
    <row r="36" spans="1:1" x14ac:dyDescent="0.2">
      <c r="A36" t="s">
        <v>36</v>
      </c>
    </row>
  </sheetData>
  <phoneticPr fontId="13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N82"/>
  <sheetViews>
    <sheetView showGridLines="0" tabSelected="1" zoomScale="90" zoomScaleNormal="90" zoomScalePage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8.83203125" defaultRowHeight="15" x14ac:dyDescent="0.2"/>
  <cols>
    <col min="1" max="1" width="3.5" style="29" customWidth="1"/>
    <col min="2" max="3" width="11.5" style="29" customWidth="1"/>
    <col min="4" max="4" width="60.1640625" style="29" customWidth="1"/>
    <col min="5" max="5" width="26.83203125" style="30" customWidth="1"/>
    <col min="6" max="6" width="7.5" style="29" bestFit="1" customWidth="1"/>
    <col min="7" max="7" width="69.5" style="29" customWidth="1"/>
    <col min="8" max="8" width="8.83203125" style="29"/>
    <col min="9" max="9" width="14.5" style="29" customWidth="1"/>
    <col min="10" max="12" width="8.6640625" style="29" bestFit="1" customWidth="1"/>
    <col min="13" max="16384" width="8.83203125" style="29"/>
  </cols>
  <sheetData>
    <row r="1" spans="1:13" ht="23" customHeight="1" x14ac:dyDescent="0.3">
      <c r="D1" s="59">
        <v>45306</v>
      </c>
      <c r="I1" s="75" t="s">
        <v>1</v>
      </c>
      <c r="J1" s="76"/>
      <c r="K1" s="1">
        <f>K3/K2</f>
        <v>0.1991111111111111</v>
      </c>
    </row>
    <row r="2" spans="1:13" ht="24" customHeight="1" x14ac:dyDescent="0.2">
      <c r="I2" s="29" t="s">
        <v>2</v>
      </c>
      <c r="K2" s="2">
        <f>SUM(H6:H64)</f>
        <v>1125</v>
      </c>
    </row>
    <row r="3" spans="1:13" x14ac:dyDescent="0.2">
      <c r="E3" s="58"/>
      <c r="I3" s="29" t="s">
        <v>3</v>
      </c>
      <c r="K3" s="29">
        <f>SUMIF(I6:I64,"Yes",H6:H64)</f>
        <v>224</v>
      </c>
    </row>
    <row r="5" spans="1:13" s="53" customFormat="1" ht="32" x14ac:dyDescent="0.2">
      <c r="A5" s="54"/>
      <c r="B5" s="55" t="s">
        <v>16</v>
      </c>
      <c r="C5" s="55" t="s">
        <v>4</v>
      </c>
      <c r="D5" s="55" t="s">
        <v>12</v>
      </c>
      <c r="E5" s="56" t="s">
        <v>13</v>
      </c>
      <c r="F5" s="55" t="s">
        <v>11</v>
      </c>
      <c r="G5" s="55" t="s">
        <v>10</v>
      </c>
      <c r="H5" s="55" t="s">
        <v>0</v>
      </c>
      <c r="I5" s="55" t="s">
        <v>5</v>
      </c>
      <c r="J5" s="3" t="s">
        <v>6</v>
      </c>
      <c r="K5" s="4" t="s">
        <v>7</v>
      </c>
      <c r="L5" s="5" t="s">
        <v>8</v>
      </c>
    </row>
    <row r="6" spans="1:13" x14ac:dyDescent="0.2">
      <c r="A6" s="62"/>
      <c r="B6" s="63">
        <f>StartDate+VLOOKUP(G6,DayLookUp,4,FALSE)</f>
        <v>45306</v>
      </c>
      <c r="C6" s="64">
        <v>45303</v>
      </c>
      <c r="D6" s="65" t="s">
        <v>56</v>
      </c>
      <c r="E6" s="65" t="s">
        <v>57</v>
      </c>
      <c r="F6" s="66" t="str">
        <f t="shared" ref="F6" si="0">LEFT(G6,7)</f>
        <v xml:space="preserve">A.1.1. </v>
      </c>
      <c r="G6" s="31" t="s">
        <v>128</v>
      </c>
      <c r="H6" s="31">
        <v>3</v>
      </c>
      <c r="I6" s="67" t="s">
        <v>77</v>
      </c>
      <c r="J6" s="68">
        <f>SUM($H$6:H6)</f>
        <v>3</v>
      </c>
      <c r="K6" s="69">
        <f t="shared" ref="K6" si="1">SUMIFS(PgCnt,CompFlag,"Yes",ActFDate,"&lt;="&amp;B6)</f>
        <v>38</v>
      </c>
      <c r="L6" s="70">
        <f>K6/J6</f>
        <v>12.666666666666666</v>
      </c>
    </row>
    <row r="7" spans="1:13" x14ac:dyDescent="0.2">
      <c r="A7" s="33"/>
      <c r="B7" s="34">
        <f t="shared" ref="B7:B13" si="2">StartDate+VLOOKUP(G7,DayLookUp,4,FALSE)</f>
        <v>45307</v>
      </c>
      <c r="C7" s="13">
        <f>C6+2</f>
        <v>45305</v>
      </c>
      <c r="D7" t="s">
        <v>56</v>
      </c>
      <c r="E7" t="s">
        <v>57</v>
      </c>
      <c r="F7" s="29" t="str">
        <f t="shared" ref="F7:F11" si="3">LEFT(G7,7)</f>
        <v xml:space="preserve">A.1.2. </v>
      </c>
      <c r="G7" s="31" t="s">
        <v>129</v>
      </c>
      <c r="H7" s="31">
        <v>30</v>
      </c>
      <c r="I7" s="6" t="s">
        <v>77</v>
      </c>
      <c r="J7" s="7">
        <f>SUM($H$6:H7)</f>
        <v>33</v>
      </c>
      <c r="K7" s="8">
        <f t="shared" ref="K7:K26" si="4">SUMIFS(PgCnt,CompFlag,"Yes",ActFDate,"&lt;="&amp;B7)</f>
        <v>45</v>
      </c>
      <c r="L7" s="9">
        <f t="shared" ref="L7:L26" si="5">K7/J7</f>
        <v>1.3636363636363635</v>
      </c>
      <c r="M7" s="11"/>
    </row>
    <row r="8" spans="1:13" x14ac:dyDescent="0.2">
      <c r="A8" s="33"/>
      <c r="B8" s="34">
        <f t="shared" si="2"/>
        <v>45308</v>
      </c>
      <c r="C8" s="13">
        <f>C7+1</f>
        <v>45306</v>
      </c>
      <c r="D8" t="s">
        <v>56</v>
      </c>
      <c r="E8" t="s">
        <v>57</v>
      </c>
      <c r="F8" s="29" t="str">
        <f t="shared" si="3"/>
        <v xml:space="preserve">A.1.3. </v>
      </c>
      <c r="G8" s="31" t="s">
        <v>127</v>
      </c>
      <c r="H8" s="31">
        <v>5</v>
      </c>
      <c r="I8" s="6" t="s">
        <v>77</v>
      </c>
      <c r="J8" s="7">
        <f>SUM($H$6:H8)</f>
        <v>38</v>
      </c>
      <c r="K8" s="8">
        <f t="shared" ref="K8:K10" si="6">SUMIFS(PgCnt,CompFlag,"Yes",ActFDate,"&lt;="&amp;B8)</f>
        <v>76</v>
      </c>
      <c r="L8" s="9">
        <f t="shared" ref="L8:L10" si="7">K8/J8</f>
        <v>2</v>
      </c>
      <c r="M8" s="11"/>
    </row>
    <row r="9" spans="1:13" x14ac:dyDescent="0.2">
      <c r="A9" s="33"/>
      <c r="B9" s="34">
        <f t="shared" si="2"/>
        <v>45308</v>
      </c>
      <c r="C9" s="13">
        <f t="shared" ref="C9:C20" si="8">C8+1</f>
        <v>45307</v>
      </c>
      <c r="D9" t="s">
        <v>56</v>
      </c>
      <c r="E9" s="29" t="s">
        <v>58</v>
      </c>
      <c r="F9" s="29" t="str">
        <f t="shared" si="3"/>
        <v xml:space="preserve">A.2.1. </v>
      </c>
      <c r="G9" s="31" t="s">
        <v>59</v>
      </c>
      <c r="H9" s="31">
        <v>7</v>
      </c>
      <c r="I9" s="6" t="s">
        <v>77</v>
      </c>
      <c r="J9" s="7">
        <f>SUM($H$6:H9)</f>
        <v>45</v>
      </c>
      <c r="K9" s="8">
        <f t="shared" si="6"/>
        <v>76</v>
      </c>
      <c r="L9" s="9">
        <f t="shared" si="7"/>
        <v>1.6888888888888889</v>
      </c>
      <c r="M9" s="11"/>
    </row>
    <row r="10" spans="1:13" x14ac:dyDescent="0.2">
      <c r="A10" s="33"/>
      <c r="B10" s="34">
        <f t="shared" si="2"/>
        <v>45310</v>
      </c>
      <c r="C10" s="13">
        <f t="shared" si="8"/>
        <v>45308</v>
      </c>
      <c r="D10" t="s">
        <v>56</v>
      </c>
      <c r="E10" s="29" t="s">
        <v>58</v>
      </c>
      <c r="F10" s="29" t="str">
        <f t="shared" si="3"/>
        <v xml:space="preserve">A.2.2. </v>
      </c>
      <c r="G10" s="31" t="s">
        <v>130</v>
      </c>
      <c r="H10" s="18">
        <v>31</v>
      </c>
      <c r="I10" s="6" t="s">
        <v>77</v>
      </c>
      <c r="J10" s="7">
        <f>SUM($H$6:H10)</f>
        <v>76</v>
      </c>
      <c r="K10" s="8">
        <f t="shared" si="6"/>
        <v>106</v>
      </c>
      <c r="L10" s="9">
        <f t="shared" si="7"/>
        <v>1.3947368421052631</v>
      </c>
      <c r="M10" s="11"/>
    </row>
    <row r="11" spans="1:13" x14ac:dyDescent="0.2">
      <c r="A11" s="33"/>
      <c r="B11" s="34">
        <f t="shared" si="2"/>
        <v>45312</v>
      </c>
      <c r="C11" s="13">
        <f t="shared" si="8"/>
        <v>45309</v>
      </c>
      <c r="D11" t="s">
        <v>56</v>
      </c>
      <c r="E11" s="29" t="s">
        <v>58</v>
      </c>
      <c r="F11" s="29" t="str">
        <f t="shared" si="3"/>
        <v xml:space="preserve">A.2.3. </v>
      </c>
      <c r="G11" s="31" t="s">
        <v>98</v>
      </c>
      <c r="H11" s="31">
        <v>30</v>
      </c>
      <c r="I11" s="6" t="s">
        <v>77</v>
      </c>
      <c r="J11" s="7">
        <f>SUM($H$6:H11)</f>
        <v>106</v>
      </c>
      <c r="K11" s="8">
        <f t="shared" si="4"/>
        <v>136</v>
      </c>
      <c r="L11" s="9">
        <f t="shared" si="5"/>
        <v>1.2830188679245282</v>
      </c>
      <c r="M11" s="11"/>
    </row>
    <row r="12" spans="1:13" x14ac:dyDescent="0.2">
      <c r="A12" s="35"/>
      <c r="B12" s="36"/>
      <c r="C12" s="24">
        <f t="shared" si="8"/>
        <v>45310</v>
      </c>
      <c r="D12" s="71" t="s">
        <v>56</v>
      </c>
      <c r="E12" s="32"/>
      <c r="F12" s="32"/>
      <c r="G12" s="32" t="s">
        <v>62</v>
      </c>
      <c r="H12" s="32"/>
      <c r="I12" s="25" t="s">
        <v>77</v>
      </c>
      <c r="J12" s="26">
        <f>SUM($H$6:H12)</f>
        <v>106</v>
      </c>
      <c r="K12" s="27">
        <f t="shared" si="4"/>
        <v>0</v>
      </c>
      <c r="L12" s="43">
        <f t="shared" si="5"/>
        <v>0</v>
      </c>
    </row>
    <row r="13" spans="1:13" x14ac:dyDescent="0.2">
      <c r="A13" s="33"/>
      <c r="B13" s="34">
        <f t="shared" si="2"/>
        <v>45312</v>
      </c>
      <c r="C13" s="13">
        <f t="shared" si="8"/>
        <v>45311</v>
      </c>
      <c r="D13" s="28" t="str">
        <f t="shared" ref="D13:D27" si="9">D$28</f>
        <v>B. Risk Measurement, Risk Dependencies, and Risk Aggregation</v>
      </c>
      <c r="E13" s="29" t="s">
        <v>67</v>
      </c>
      <c r="F13" s="29" t="str">
        <f>LEFT(G13,7)</f>
        <v xml:space="preserve">B.1.1. </v>
      </c>
      <c r="G13" s="31" t="s">
        <v>97</v>
      </c>
      <c r="H13" s="57">
        <v>0</v>
      </c>
      <c r="I13" s="6" t="s">
        <v>77</v>
      </c>
      <c r="J13" s="7">
        <f>SUM($H$6:H13)</f>
        <v>106</v>
      </c>
      <c r="K13" s="8">
        <f t="shared" si="4"/>
        <v>136</v>
      </c>
      <c r="L13" s="9">
        <f t="shared" si="5"/>
        <v>1.2830188679245282</v>
      </c>
    </row>
    <row r="14" spans="1:13" x14ac:dyDescent="0.2">
      <c r="A14" s="33"/>
      <c r="B14" s="34">
        <f t="shared" ref="B14:B27" si="10">StartDate+VLOOKUP(G14,DayLookUp,4,FALSE)</f>
        <v>45313</v>
      </c>
      <c r="C14" s="13">
        <f t="shared" si="8"/>
        <v>45312</v>
      </c>
      <c r="D14" s="28" t="str">
        <f t="shared" si="9"/>
        <v>B. Risk Measurement, Risk Dependencies, and Risk Aggregation</v>
      </c>
      <c r="E14" s="29" t="s">
        <v>67</v>
      </c>
      <c r="F14" s="29" t="str">
        <f t="shared" ref="F14:F27" si="11">LEFT(G14,7)</f>
        <v xml:space="preserve">B.1.2. </v>
      </c>
      <c r="G14" s="31" t="s">
        <v>73</v>
      </c>
      <c r="H14" s="57">
        <v>30</v>
      </c>
      <c r="I14" s="6" t="s">
        <v>77</v>
      </c>
      <c r="J14" s="7">
        <f>SUM($H$6:H14)</f>
        <v>136</v>
      </c>
      <c r="K14" s="8">
        <f t="shared" si="4"/>
        <v>171</v>
      </c>
      <c r="L14" s="9">
        <f t="shared" si="5"/>
        <v>1.2573529411764706</v>
      </c>
    </row>
    <row r="15" spans="1:13" x14ac:dyDescent="0.2">
      <c r="A15" s="33"/>
      <c r="B15" s="34">
        <f t="shared" si="10"/>
        <v>45315</v>
      </c>
      <c r="C15" s="13">
        <f t="shared" si="8"/>
        <v>45313</v>
      </c>
      <c r="D15" s="28" t="str">
        <f t="shared" si="9"/>
        <v>B. Risk Measurement, Risk Dependencies, and Risk Aggregation</v>
      </c>
      <c r="E15" s="29" t="s">
        <v>67</v>
      </c>
      <c r="F15" s="29" t="str">
        <f t="shared" si="11"/>
        <v xml:space="preserve">B.1.3. </v>
      </c>
      <c r="G15" s="31" t="s">
        <v>74</v>
      </c>
      <c r="H15" s="57">
        <v>35</v>
      </c>
      <c r="I15" s="6" t="s">
        <v>77</v>
      </c>
      <c r="J15" s="7">
        <f>SUM($H$6:H15)</f>
        <v>171</v>
      </c>
      <c r="K15" s="8">
        <f t="shared" si="4"/>
        <v>206</v>
      </c>
      <c r="L15" s="9">
        <f t="shared" si="5"/>
        <v>1.2046783625730995</v>
      </c>
    </row>
    <row r="16" spans="1:13" x14ac:dyDescent="0.2">
      <c r="A16" s="33"/>
      <c r="B16" s="34">
        <f t="shared" si="10"/>
        <v>45317</v>
      </c>
      <c r="C16" s="13">
        <f t="shared" si="8"/>
        <v>45314</v>
      </c>
      <c r="D16" s="28" t="str">
        <f t="shared" si="9"/>
        <v>B. Risk Measurement, Risk Dependencies, and Risk Aggregation</v>
      </c>
      <c r="E16" s="29" t="s">
        <v>67</v>
      </c>
      <c r="F16" s="29" t="str">
        <f t="shared" si="11"/>
        <v xml:space="preserve">B.1.4. </v>
      </c>
      <c r="G16" s="31" t="s">
        <v>75</v>
      </c>
      <c r="H16" s="57">
        <v>25</v>
      </c>
      <c r="I16" s="6" t="s">
        <v>77</v>
      </c>
      <c r="J16" s="7">
        <f>SUM($H$6:H16)</f>
        <v>196</v>
      </c>
      <c r="K16" s="8">
        <f t="shared" si="4"/>
        <v>224</v>
      </c>
      <c r="L16" s="9">
        <f t="shared" si="5"/>
        <v>1.1428571428571428</v>
      </c>
    </row>
    <row r="17" spans="1:12" x14ac:dyDescent="0.2">
      <c r="A17" s="33"/>
      <c r="B17" s="34">
        <f t="shared" si="10"/>
        <v>45317</v>
      </c>
      <c r="C17" s="13">
        <f t="shared" si="8"/>
        <v>45315</v>
      </c>
      <c r="D17" s="28" t="str">
        <f t="shared" si="9"/>
        <v>B. Risk Measurement, Risk Dependencies, and Risk Aggregation</v>
      </c>
      <c r="E17" s="29" t="s">
        <v>91</v>
      </c>
      <c r="F17" s="29" t="str">
        <f t="shared" si="11"/>
        <v xml:space="preserve">B.2.1. </v>
      </c>
      <c r="G17" s="31" t="s">
        <v>106</v>
      </c>
      <c r="H17" s="57">
        <v>10</v>
      </c>
      <c r="I17" s="6" t="s">
        <v>77</v>
      </c>
      <c r="J17" s="7">
        <f>SUM($H$6:H17)</f>
        <v>206</v>
      </c>
      <c r="K17" s="8">
        <f t="shared" si="4"/>
        <v>224</v>
      </c>
      <c r="L17" s="9">
        <f t="shared" si="5"/>
        <v>1.087378640776699</v>
      </c>
    </row>
    <row r="18" spans="1:12" x14ac:dyDescent="0.2">
      <c r="A18" s="33"/>
      <c r="B18" s="34">
        <f t="shared" si="10"/>
        <v>45318</v>
      </c>
      <c r="C18" s="13">
        <f t="shared" si="8"/>
        <v>45316</v>
      </c>
      <c r="D18" s="28" t="str">
        <f t="shared" si="9"/>
        <v>B. Risk Measurement, Risk Dependencies, and Risk Aggregation</v>
      </c>
      <c r="E18" s="29" t="s">
        <v>91</v>
      </c>
      <c r="F18" s="29" t="str">
        <f t="shared" si="11"/>
        <v xml:space="preserve">B.2.2. </v>
      </c>
      <c r="G18" s="31" t="s">
        <v>86</v>
      </c>
      <c r="H18" s="57">
        <v>7</v>
      </c>
      <c r="I18" s="6" t="s">
        <v>77</v>
      </c>
      <c r="J18" s="7">
        <f>SUM($H$6:H18)</f>
        <v>213</v>
      </c>
      <c r="K18" s="8">
        <f t="shared" si="4"/>
        <v>224</v>
      </c>
      <c r="L18" s="9">
        <f t="shared" si="5"/>
        <v>1.051643192488263</v>
      </c>
    </row>
    <row r="19" spans="1:12" x14ac:dyDescent="0.2">
      <c r="A19" s="33"/>
      <c r="B19" s="34">
        <f t="shared" si="10"/>
        <v>45318</v>
      </c>
      <c r="C19" s="13">
        <f t="shared" si="8"/>
        <v>45317</v>
      </c>
      <c r="D19" s="28" t="str">
        <f t="shared" si="9"/>
        <v>B. Risk Measurement, Risk Dependencies, and Risk Aggregation</v>
      </c>
      <c r="E19" s="29" t="s">
        <v>91</v>
      </c>
      <c r="F19" s="29" t="str">
        <f t="shared" si="11"/>
        <v xml:space="preserve">B.2.3. </v>
      </c>
      <c r="G19" s="31" t="s">
        <v>87</v>
      </c>
      <c r="H19" s="57">
        <v>11</v>
      </c>
      <c r="I19" s="6" t="s">
        <v>77</v>
      </c>
      <c r="J19" s="7">
        <f>SUM($H$6:H19)</f>
        <v>224</v>
      </c>
      <c r="K19" s="8">
        <f t="shared" si="4"/>
        <v>224</v>
      </c>
      <c r="L19" s="9">
        <f t="shared" si="5"/>
        <v>1</v>
      </c>
    </row>
    <row r="20" spans="1:12" x14ac:dyDescent="0.2">
      <c r="A20" s="33"/>
      <c r="B20" s="34">
        <f t="shared" si="10"/>
        <v>45318</v>
      </c>
      <c r="C20" s="13">
        <f t="shared" si="8"/>
        <v>45318</v>
      </c>
      <c r="D20" s="28" t="str">
        <f t="shared" si="9"/>
        <v>B. Risk Measurement, Risk Dependencies, and Risk Aggregation</v>
      </c>
      <c r="E20" s="29" t="s">
        <v>91</v>
      </c>
      <c r="F20" s="29" t="str">
        <f t="shared" si="11"/>
        <v xml:space="preserve">B.2.4. </v>
      </c>
      <c r="G20" s="31" t="s">
        <v>88</v>
      </c>
      <c r="H20" s="57">
        <v>0</v>
      </c>
      <c r="I20" s="6" t="s">
        <v>77</v>
      </c>
      <c r="J20" s="7">
        <f>SUM($H$6:H20)</f>
        <v>224</v>
      </c>
      <c r="K20" s="8">
        <f t="shared" ref="K20:K21" si="12">SUMIFS(PgCnt,CompFlag,"Yes",ActFDate,"&lt;="&amp;B20)</f>
        <v>224</v>
      </c>
      <c r="L20" s="9">
        <f t="shared" ref="L20:L21" si="13">K20/J20</f>
        <v>1</v>
      </c>
    </row>
    <row r="21" spans="1:12" x14ac:dyDescent="0.2">
      <c r="A21" s="33"/>
      <c r="B21" s="34">
        <f t="shared" si="10"/>
        <v>45321</v>
      </c>
      <c r="C21" s="13"/>
      <c r="D21" s="28" t="str">
        <f t="shared" si="9"/>
        <v>B. Risk Measurement, Risk Dependencies, and Risk Aggregation</v>
      </c>
      <c r="E21" s="29" t="s">
        <v>91</v>
      </c>
      <c r="F21" s="29" t="str">
        <f t="shared" si="11"/>
        <v xml:space="preserve">B.2.5. </v>
      </c>
      <c r="G21" s="31" t="s">
        <v>125</v>
      </c>
      <c r="H21" s="18">
        <v>39</v>
      </c>
      <c r="I21" s="6" t="s">
        <v>9</v>
      </c>
      <c r="J21" s="7">
        <f>SUM($H$6:H21)</f>
        <v>263</v>
      </c>
      <c r="K21" s="8">
        <f t="shared" si="12"/>
        <v>224</v>
      </c>
      <c r="L21" s="9">
        <f t="shared" si="13"/>
        <v>0.85171102661596954</v>
      </c>
    </row>
    <row r="22" spans="1:12" x14ac:dyDescent="0.2">
      <c r="A22" s="33"/>
      <c r="B22" s="34">
        <f t="shared" si="10"/>
        <v>45321</v>
      </c>
      <c r="C22" s="13"/>
      <c r="D22" s="28" t="str">
        <f t="shared" si="9"/>
        <v>B. Risk Measurement, Risk Dependencies, and Risk Aggregation</v>
      </c>
      <c r="E22" s="29" t="s">
        <v>93</v>
      </c>
      <c r="F22" s="29" t="str">
        <f t="shared" si="11"/>
        <v xml:space="preserve">B.3.1. </v>
      </c>
      <c r="G22" s="31" t="s">
        <v>89</v>
      </c>
      <c r="H22" s="57">
        <v>5</v>
      </c>
      <c r="I22" s="6" t="s">
        <v>9</v>
      </c>
      <c r="J22" s="7">
        <f>SUM($H$6:H22)</f>
        <v>268</v>
      </c>
      <c r="K22" s="8">
        <f t="shared" si="4"/>
        <v>224</v>
      </c>
      <c r="L22" s="9">
        <f t="shared" si="5"/>
        <v>0.83582089552238803</v>
      </c>
    </row>
    <row r="23" spans="1:12" x14ac:dyDescent="0.2">
      <c r="A23" s="33"/>
      <c r="B23" s="34">
        <f t="shared" si="10"/>
        <v>45322</v>
      </c>
      <c r="C23" s="13"/>
      <c r="D23" s="28" t="str">
        <f t="shared" si="9"/>
        <v>B. Risk Measurement, Risk Dependencies, and Risk Aggregation</v>
      </c>
      <c r="E23" s="29" t="s">
        <v>93</v>
      </c>
      <c r="F23" s="29" t="s">
        <v>107</v>
      </c>
      <c r="G23" s="31" t="s">
        <v>110</v>
      </c>
      <c r="H23" s="57">
        <v>14</v>
      </c>
      <c r="I23" s="6" t="s">
        <v>9</v>
      </c>
      <c r="J23" s="7">
        <f>SUM($H$6:H23)</f>
        <v>282</v>
      </c>
      <c r="K23" s="8">
        <f t="shared" si="4"/>
        <v>224</v>
      </c>
      <c r="L23" s="9">
        <f t="shared" si="5"/>
        <v>0.79432624113475181</v>
      </c>
    </row>
    <row r="24" spans="1:12" x14ac:dyDescent="0.2">
      <c r="A24" s="33"/>
      <c r="B24" s="34">
        <f t="shared" si="10"/>
        <v>45325</v>
      </c>
      <c r="C24" s="13"/>
      <c r="D24" s="28" t="str">
        <f t="shared" si="9"/>
        <v>B. Risk Measurement, Risk Dependencies, and Risk Aggregation</v>
      </c>
      <c r="E24" s="29" t="s">
        <v>93</v>
      </c>
      <c r="F24" s="29" t="s">
        <v>108</v>
      </c>
      <c r="G24" s="31" t="s">
        <v>111</v>
      </c>
      <c r="H24" s="57">
        <v>48</v>
      </c>
      <c r="I24" s="6" t="s">
        <v>9</v>
      </c>
      <c r="J24" s="7">
        <f>SUM($H$6:H24)</f>
        <v>330</v>
      </c>
      <c r="K24" s="8">
        <f t="shared" si="4"/>
        <v>224</v>
      </c>
      <c r="L24" s="9">
        <f t="shared" si="5"/>
        <v>0.67878787878787883</v>
      </c>
    </row>
    <row r="25" spans="1:12" x14ac:dyDescent="0.2">
      <c r="A25" s="33"/>
      <c r="B25" s="34">
        <f t="shared" si="10"/>
        <v>45326</v>
      </c>
      <c r="C25" s="13"/>
      <c r="D25" s="28" t="str">
        <f t="shared" si="9"/>
        <v>B. Risk Measurement, Risk Dependencies, and Risk Aggregation</v>
      </c>
      <c r="E25" s="29" t="s">
        <v>93</v>
      </c>
      <c r="F25" s="29" t="s">
        <v>109</v>
      </c>
      <c r="G25" s="31" t="s">
        <v>112</v>
      </c>
      <c r="H25" s="57">
        <v>17</v>
      </c>
      <c r="I25" s="6" t="s">
        <v>9</v>
      </c>
      <c r="J25" s="7">
        <f>SUM($H$6:H25)</f>
        <v>347</v>
      </c>
      <c r="K25" s="8">
        <f t="shared" si="4"/>
        <v>224</v>
      </c>
      <c r="L25" s="9">
        <f t="shared" si="5"/>
        <v>0.64553314121037464</v>
      </c>
    </row>
    <row r="26" spans="1:12" x14ac:dyDescent="0.2">
      <c r="A26" s="33"/>
      <c r="B26" s="34">
        <f t="shared" si="10"/>
        <v>45327</v>
      </c>
      <c r="C26" s="13"/>
      <c r="D26" s="28" t="str">
        <f t="shared" si="9"/>
        <v>B. Risk Measurement, Risk Dependencies, and Risk Aggregation</v>
      </c>
      <c r="E26" s="29" t="s">
        <v>92</v>
      </c>
      <c r="F26" s="29" t="str">
        <f t="shared" si="11"/>
        <v xml:space="preserve">B.4.1. </v>
      </c>
      <c r="G26" s="31" t="s">
        <v>126</v>
      </c>
      <c r="H26" s="57">
        <v>32</v>
      </c>
      <c r="I26" s="6" t="s">
        <v>9</v>
      </c>
      <c r="J26" s="7">
        <f>SUM($H$6:H26)</f>
        <v>379</v>
      </c>
      <c r="K26" s="8">
        <f t="shared" si="4"/>
        <v>224</v>
      </c>
      <c r="L26" s="9">
        <f t="shared" si="5"/>
        <v>0.59102902374670185</v>
      </c>
    </row>
    <row r="27" spans="1:12" x14ac:dyDescent="0.2">
      <c r="A27" s="33"/>
      <c r="B27" s="34">
        <f t="shared" si="10"/>
        <v>45328</v>
      </c>
      <c r="C27" s="13"/>
      <c r="D27" s="28" t="str">
        <f t="shared" si="9"/>
        <v>B. Risk Measurement, Risk Dependencies, and Risk Aggregation</v>
      </c>
      <c r="E27" s="29" t="s">
        <v>92</v>
      </c>
      <c r="F27" s="29" t="str">
        <f t="shared" si="11"/>
        <v xml:space="preserve">B.4.2. </v>
      </c>
      <c r="G27" s="31" t="s">
        <v>90</v>
      </c>
      <c r="H27" s="57">
        <v>5</v>
      </c>
      <c r="I27" s="6" t="s">
        <v>9</v>
      </c>
      <c r="J27" s="7">
        <f>SUM($H$6:H27)</f>
        <v>384</v>
      </c>
      <c r="K27" s="8">
        <f t="shared" ref="K27:K61" si="14">SUMIFS(PgCnt,CompFlag,"Yes",ActFDate,"&lt;="&amp;B27)</f>
        <v>224</v>
      </c>
      <c r="L27" s="9">
        <f t="shared" ref="L27:L61" si="15">K27/J27</f>
        <v>0.58333333333333337</v>
      </c>
    </row>
    <row r="28" spans="1:12" x14ac:dyDescent="0.2">
      <c r="A28" s="35"/>
      <c r="B28" s="36"/>
      <c r="C28" s="24"/>
      <c r="D28" s="72" t="s">
        <v>66</v>
      </c>
      <c r="E28" s="32"/>
      <c r="F28" s="32"/>
      <c r="G28" s="32" t="s">
        <v>63</v>
      </c>
      <c r="H28" s="32"/>
      <c r="I28" s="25" t="s">
        <v>9</v>
      </c>
      <c r="J28" s="26">
        <f>SUM($H$6:H28)</f>
        <v>384</v>
      </c>
      <c r="K28" s="27">
        <f t="shared" si="14"/>
        <v>0</v>
      </c>
      <c r="L28" s="43">
        <f t="shared" si="15"/>
        <v>0</v>
      </c>
    </row>
    <row r="29" spans="1:12" x14ac:dyDescent="0.2">
      <c r="A29" s="33"/>
      <c r="B29" s="34">
        <f t="shared" ref="B29:B63" si="16">StartDate+VLOOKUP(G29,DayLookUp,4,FALSE)</f>
        <v>45328</v>
      </c>
      <c r="C29" s="13"/>
      <c r="D29" s="29" t="s">
        <v>70</v>
      </c>
      <c r="E29" s="29" t="s">
        <v>68</v>
      </c>
      <c r="F29" s="29" t="str">
        <f t="shared" ref="F29:F63" si="17">LEFT(G29,7)</f>
        <v xml:space="preserve">C.1.1. </v>
      </c>
      <c r="G29" s="31" t="s">
        <v>81</v>
      </c>
      <c r="H29" s="31">
        <v>0</v>
      </c>
      <c r="I29" s="6" t="s">
        <v>9</v>
      </c>
      <c r="J29" s="7">
        <f>SUM($H$6:H29)</f>
        <v>384</v>
      </c>
      <c r="K29" s="8">
        <f t="shared" si="14"/>
        <v>224</v>
      </c>
      <c r="L29" s="9">
        <f t="shared" si="15"/>
        <v>0.58333333333333337</v>
      </c>
    </row>
    <row r="30" spans="1:12" x14ac:dyDescent="0.2">
      <c r="A30" s="33"/>
      <c r="B30" s="34">
        <f t="shared" si="16"/>
        <v>45332</v>
      </c>
      <c r="C30" s="13"/>
      <c r="D30" s="29" t="s">
        <v>70</v>
      </c>
      <c r="E30" s="29" t="s">
        <v>68</v>
      </c>
      <c r="F30" s="29" t="str">
        <f t="shared" si="17"/>
        <v xml:space="preserve">C.1.2. </v>
      </c>
      <c r="G30" s="31" t="s">
        <v>82</v>
      </c>
      <c r="H30" s="31">
        <v>66</v>
      </c>
      <c r="I30" s="6" t="s">
        <v>9</v>
      </c>
      <c r="J30" s="7">
        <f>SUM($H$6:H30)</f>
        <v>450</v>
      </c>
      <c r="K30" s="8">
        <f t="shared" si="14"/>
        <v>224</v>
      </c>
      <c r="L30" s="9">
        <f t="shared" si="15"/>
        <v>0.49777777777777776</v>
      </c>
    </row>
    <row r="31" spans="1:12" x14ac:dyDescent="0.2">
      <c r="A31" s="33"/>
      <c r="B31" s="34">
        <f t="shared" si="16"/>
        <v>45332</v>
      </c>
      <c r="C31" s="13"/>
      <c r="D31" s="29" t="s">
        <v>70</v>
      </c>
      <c r="E31" s="29" t="s">
        <v>68</v>
      </c>
      <c r="F31" s="29" t="str">
        <f t="shared" si="17"/>
        <v xml:space="preserve">C.1.3. </v>
      </c>
      <c r="G31" s="31" t="s">
        <v>101</v>
      </c>
      <c r="H31" s="31">
        <v>11</v>
      </c>
      <c r="I31" s="6" t="s">
        <v>9</v>
      </c>
      <c r="J31" s="7">
        <f>SUM($H$6:H31)</f>
        <v>461</v>
      </c>
      <c r="K31" s="8">
        <f t="shared" si="14"/>
        <v>224</v>
      </c>
      <c r="L31" s="9">
        <f t="shared" si="15"/>
        <v>0.48590021691973967</v>
      </c>
    </row>
    <row r="32" spans="1:12" x14ac:dyDescent="0.2">
      <c r="A32" s="33"/>
      <c r="B32" s="34">
        <f t="shared" si="16"/>
        <v>45333</v>
      </c>
      <c r="C32" s="13"/>
      <c r="D32" s="29" t="s">
        <v>70</v>
      </c>
      <c r="E32" s="29" t="s">
        <v>68</v>
      </c>
      <c r="F32" s="29" t="str">
        <f t="shared" si="17"/>
        <v xml:space="preserve">C.1.4. </v>
      </c>
      <c r="G32" s="31" t="s">
        <v>102</v>
      </c>
      <c r="H32" s="31">
        <v>16</v>
      </c>
      <c r="I32" s="6" t="s">
        <v>9</v>
      </c>
      <c r="J32" s="7">
        <f>SUM($H$6:H32)</f>
        <v>477</v>
      </c>
      <c r="K32" s="8">
        <f t="shared" si="14"/>
        <v>224</v>
      </c>
      <c r="L32" s="9">
        <f t="shared" si="15"/>
        <v>0.46960167714884699</v>
      </c>
    </row>
    <row r="33" spans="1:12" x14ac:dyDescent="0.2">
      <c r="A33" s="33"/>
      <c r="B33" s="34">
        <f t="shared" si="16"/>
        <v>45334</v>
      </c>
      <c r="C33" s="13"/>
      <c r="D33" s="29" t="s">
        <v>70</v>
      </c>
      <c r="E33" s="29" t="s">
        <v>68</v>
      </c>
      <c r="F33" s="29" t="str">
        <f t="shared" si="17"/>
        <v xml:space="preserve">C.1.5. </v>
      </c>
      <c r="G33" s="31" t="s">
        <v>104</v>
      </c>
      <c r="H33" s="31">
        <v>20</v>
      </c>
      <c r="I33" s="6" t="s">
        <v>9</v>
      </c>
      <c r="J33" s="7">
        <f>SUM($H$6:H33)</f>
        <v>497</v>
      </c>
      <c r="K33" s="8">
        <f t="shared" si="14"/>
        <v>224</v>
      </c>
      <c r="L33" s="9">
        <f t="shared" si="15"/>
        <v>0.45070422535211269</v>
      </c>
    </row>
    <row r="34" spans="1:12" x14ac:dyDescent="0.2">
      <c r="A34" s="33"/>
      <c r="B34" s="34">
        <f t="shared" si="16"/>
        <v>45336</v>
      </c>
      <c r="C34" s="13"/>
      <c r="D34" s="29" t="s">
        <v>70</v>
      </c>
      <c r="E34" s="29" t="s">
        <v>68</v>
      </c>
      <c r="F34" s="29" t="str">
        <f t="shared" si="17"/>
        <v xml:space="preserve">C.1.6. </v>
      </c>
      <c r="G34" s="31" t="s">
        <v>103</v>
      </c>
      <c r="H34" s="31">
        <v>23</v>
      </c>
      <c r="I34" s="6" t="s">
        <v>9</v>
      </c>
      <c r="J34" s="7">
        <f>SUM($H$6:H34)</f>
        <v>520</v>
      </c>
      <c r="K34" s="8">
        <f t="shared" si="14"/>
        <v>224</v>
      </c>
      <c r="L34" s="9">
        <f t="shared" si="15"/>
        <v>0.43076923076923079</v>
      </c>
    </row>
    <row r="35" spans="1:12" x14ac:dyDescent="0.2">
      <c r="A35" s="33"/>
      <c r="B35" s="34">
        <f t="shared" si="16"/>
        <v>45337</v>
      </c>
      <c r="C35" s="13"/>
      <c r="D35" s="29" t="s">
        <v>70</v>
      </c>
      <c r="E35" s="29" t="s">
        <v>68</v>
      </c>
      <c r="F35" s="29" t="str">
        <f t="shared" si="17"/>
        <v xml:space="preserve">C.1.7. </v>
      </c>
      <c r="G35" s="31" t="s">
        <v>83</v>
      </c>
      <c r="H35" s="31">
        <v>30</v>
      </c>
      <c r="I35" s="6" t="s">
        <v>9</v>
      </c>
      <c r="J35" s="7">
        <f>SUM($H$6:H35)</f>
        <v>550</v>
      </c>
      <c r="K35" s="8">
        <f t="shared" si="14"/>
        <v>224</v>
      </c>
      <c r="L35" s="9">
        <f t="shared" si="15"/>
        <v>0.40727272727272729</v>
      </c>
    </row>
    <row r="36" spans="1:12" x14ac:dyDescent="0.2">
      <c r="A36" s="33"/>
      <c r="B36" s="34">
        <f t="shared" si="16"/>
        <v>45339</v>
      </c>
      <c r="C36" s="13"/>
      <c r="D36" s="29" t="s">
        <v>70</v>
      </c>
      <c r="E36" s="29" t="s">
        <v>68</v>
      </c>
      <c r="F36" s="29" t="str">
        <f t="shared" si="17"/>
        <v xml:space="preserve">C.1.8. </v>
      </c>
      <c r="G36" s="31" t="s">
        <v>94</v>
      </c>
      <c r="H36" s="31">
        <v>28</v>
      </c>
      <c r="I36" s="6" t="s">
        <v>9</v>
      </c>
      <c r="J36" s="7">
        <f>SUM($H$6:H36)</f>
        <v>578</v>
      </c>
      <c r="K36" s="8">
        <f t="shared" si="14"/>
        <v>224</v>
      </c>
      <c r="L36" s="9">
        <f t="shared" si="15"/>
        <v>0.38754325259515571</v>
      </c>
    </row>
    <row r="37" spans="1:12" x14ac:dyDescent="0.2">
      <c r="A37" s="33"/>
      <c r="B37" s="34">
        <f t="shared" si="16"/>
        <v>45340</v>
      </c>
      <c r="C37" s="13"/>
      <c r="D37" s="29" t="s">
        <v>70</v>
      </c>
      <c r="E37" s="29" t="s">
        <v>68</v>
      </c>
      <c r="F37" s="29" t="str">
        <f t="shared" si="17"/>
        <v xml:space="preserve">C.1.9. </v>
      </c>
      <c r="G37" s="31" t="s">
        <v>84</v>
      </c>
      <c r="H37" s="31">
        <v>21</v>
      </c>
      <c r="I37" s="6" t="s">
        <v>9</v>
      </c>
      <c r="J37" s="7">
        <f>SUM($H$6:H37)</f>
        <v>599</v>
      </c>
      <c r="K37" s="8">
        <f t="shared" si="14"/>
        <v>224</v>
      </c>
      <c r="L37" s="9">
        <f t="shared" si="15"/>
        <v>0.37395659432387313</v>
      </c>
    </row>
    <row r="38" spans="1:12" x14ac:dyDescent="0.2">
      <c r="A38" s="33"/>
      <c r="B38" s="34">
        <f t="shared" si="16"/>
        <v>45340</v>
      </c>
      <c r="C38" s="13"/>
      <c r="D38" s="29" t="s">
        <v>70</v>
      </c>
      <c r="E38" s="29" t="s">
        <v>68</v>
      </c>
      <c r="F38" s="29" t="str">
        <f t="shared" si="17"/>
        <v>C.1.10.</v>
      </c>
      <c r="G38" s="31" t="s">
        <v>105</v>
      </c>
      <c r="H38" s="31">
        <v>6</v>
      </c>
      <c r="I38" s="6" t="s">
        <v>9</v>
      </c>
      <c r="J38" s="7">
        <f>SUM($H$6:H38)</f>
        <v>605</v>
      </c>
      <c r="K38" s="8">
        <f t="shared" si="14"/>
        <v>224</v>
      </c>
      <c r="L38" s="9">
        <f t="shared" si="15"/>
        <v>0.3702479338842975</v>
      </c>
    </row>
    <row r="39" spans="1:12" x14ac:dyDescent="0.2">
      <c r="A39" s="33"/>
      <c r="B39" s="34">
        <f t="shared" si="16"/>
        <v>45341</v>
      </c>
      <c r="C39" s="13"/>
      <c r="D39" s="29" t="s">
        <v>70</v>
      </c>
      <c r="E39" s="29" t="s">
        <v>68</v>
      </c>
      <c r="F39" s="29" t="str">
        <f t="shared" si="17"/>
        <v>C.1.11.</v>
      </c>
      <c r="G39" s="31" t="s">
        <v>116</v>
      </c>
      <c r="H39" s="31">
        <v>4</v>
      </c>
      <c r="I39" s="6" t="s">
        <v>9</v>
      </c>
      <c r="J39" s="7">
        <f>SUM($H$6:H39)</f>
        <v>609</v>
      </c>
      <c r="K39" s="8">
        <f t="shared" si="14"/>
        <v>224</v>
      </c>
      <c r="L39" s="9">
        <f t="shared" si="15"/>
        <v>0.36781609195402298</v>
      </c>
    </row>
    <row r="40" spans="1:12" x14ac:dyDescent="0.2">
      <c r="A40" s="33"/>
      <c r="B40" s="34">
        <f t="shared" si="16"/>
        <v>45341</v>
      </c>
      <c r="C40" s="13"/>
      <c r="D40" s="29" t="s">
        <v>70</v>
      </c>
      <c r="E40" s="29" t="s">
        <v>68</v>
      </c>
      <c r="F40" s="29" t="str">
        <f t="shared" si="17"/>
        <v>C.1.12.</v>
      </c>
      <c r="G40" s="31" t="s">
        <v>117</v>
      </c>
      <c r="H40" s="31">
        <v>13</v>
      </c>
      <c r="I40" s="6" t="s">
        <v>9</v>
      </c>
      <c r="J40" s="7">
        <f>SUM($H$6:H40)</f>
        <v>622</v>
      </c>
      <c r="K40" s="8">
        <f t="shared" si="14"/>
        <v>224</v>
      </c>
      <c r="L40" s="9">
        <f t="shared" si="15"/>
        <v>0.36012861736334406</v>
      </c>
    </row>
    <row r="41" spans="1:12" x14ac:dyDescent="0.2">
      <c r="A41" s="33"/>
      <c r="B41" s="34">
        <f t="shared" si="16"/>
        <v>45343</v>
      </c>
      <c r="C41" s="13"/>
      <c r="D41" s="29" t="s">
        <v>70</v>
      </c>
      <c r="E41" s="29" t="s">
        <v>68</v>
      </c>
      <c r="F41" s="29" t="str">
        <f t="shared" si="17"/>
        <v>C.1.13.</v>
      </c>
      <c r="G41" s="31" t="s">
        <v>118</v>
      </c>
      <c r="H41" s="31">
        <v>25</v>
      </c>
      <c r="I41" s="6" t="s">
        <v>9</v>
      </c>
      <c r="J41" s="7">
        <f>SUM($H$6:H41)</f>
        <v>647</v>
      </c>
      <c r="K41" s="8">
        <f t="shared" si="14"/>
        <v>224</v>
      </c>
      <c r="L41" s="9">
        <f t="shared" si="15"/>
        <v>0.34621329211746521</v>
      </c>
    </row>
    <row r="42" spans="1:12" x14ac:dyDescent="0.2">
      <c r="A42" s="33"/>
      <c r="B42" s="34">
        <f t="shared" si="16"/>
        <v>45343</v>
      </c>
      <c r="C42" s="13"/>
      <c r="D42" s="29" t="s">
        <v>70</v>
      </c>
      <c r="E42" s="29" t="s">
        <v>68</v>
      </c>
      <c r="F42" s="29" t="str">
        <f t="shared" si="17"/>
        <v>C.1.14.</v>
      </c>
      <c r="G42" s="31" t="s">
        <v>119</v>
      </c>
      <c r="H42" s="31">
        <v>5</v>
      </c>
      <c r="I42" s="6" t="s">
        <v>9</v>
      </c>
      <c r="J42" s="7">
        <f>SUM($H$6:H42)</f>
        <v>652</v>
      </c>
      <c r="K42" s="8">
        <f t="shared" si="14"/>
        <v>224</v>
      </c>
      <c r="L42" s="9">
        <f t="shared" si="15"/>
        <v>0.34355828220858897</v>
      </c>
    </row>
    <row r="43" spans="1:12" x14ac:dyDescent="0.2">
      <c r="A43" s="33"/>
      <c r="B43" s="34">
        <f t="shared" si="16"/>
        <v>45344</v>
      </c>
      <c r="C43" s="13"/>
      <c r="D43" s="29" t="s">
        <v>70</v>
      </c>
      <c r="E43" s="29" t="s">
        <v>68</v>
      </c>
      <c r="F43" s="29" t="str">
        <f t="shared" si="17"/>
        <v>C.1.15.</v>
      </c>
      <c r="G43" s="31" t="s">
        <v>141</v>
      </c>
      <c r="H43" s="31">
        <v>7</v>
      </c>
      <c r="I43" s="6" t="s">
        <v>9</v>
      </c>
      <c r="J43" s="7">
        <f>SUM($H$6:H43)</f>
        <v>659</v>
      </c>
      <c r="K43" s="8">
        <f t="shared" si="14"/>
        <v>224</v>
      </c>
      <c r="L43" s="9">
        <f t="shared" si="15"/>
        <v>0.33990895295902884</v>
      </c>
    </row>
    <row r="44" spans="1:12" x14ac:dyDescent="0.2">
      <c r="A44" s="33"/>
      <c r="B44" s="34">
        <f t="shared" si="16"/>
        <v>45345</v>
      </c>
      <c r="C44" s="13"/>
      <c r="D44" s="29" t="s">
        <v>70</v>
      </c>
      <c r="E44" s="29" t="s">
        <v>68</v>
      </c>
      <c r="F44" s="29" t="str">
        <f t="shared" si="17"/>
        <v>C.1.16.</v>
      </c>
      <c r="G44" s="31" t="s">
        <v>140</v>
      </c>
      <c r="H44" s="31">
        <v>18</v>
      </c>
      <c r="I44" s="6" t="s">
        <v>9</v>
      </c>
      <c r="J44" s="7">
        <f>SUM($H$6:H44)</f>
        <v>677</v>
      </c>
      <c r="K44" s="8">
        <f t="shared" si="14"/>
        <v>224</v>
      </c>
      <c r="L44" s="9">
        <f t="shared" si="15"/>
        <v>0.33087149187592318</v>
      </c>
    </row>
    <row r="45" spans="1:12" x14ac:dyDescent="0.2">
      <c r="A45" s="33"/>
      <c r="B45" s="34">
        <f t="shared" si="16"/>
        <v>45347</v>
      </c>
      <c r="C45" s="13"/>
      <c r="D45" s="29" t="s">
        <v>70</v>
      </c>
      <c r="E45" s="29" t="s">
        <v>68</v>
      </c>
      <c r="F45" s="29" t="str">
        <f t="shared" si="17"/>
        <v>C.1.17.</v>
      </c>
      <c r="G45" s="31" t="s">
        <v>142</v>
      </c>
      <c r="H45" s="31">
        <v>35</v>
      </c>
      <c r="I45" s="6" t="s">
        <v>9</v>
      </c>
      <c r="J45" s="7">
        <f>SUM($H$6:H45)</f>
        <v>712</v>
      </c>
      <c r="K45" s="8">
        <f t="shared" si="14"/>
        <v>224</v>
      </c>
      <c r="L45" s="9">
        <f t="shared" si="15"/>
        <v>0.3146067415730337</v>
      </c>
    </row>
    <row r="46" spans="1:12" x14ac:dyDescent="0.2">
      <c r="A46" s="33"/>
      <c r="B46" s="34">
        <f t="shared" si="16"/>
        <v>45348</v>
      </c>
      <c r="C46" s="13"/>
      <c r="D46" s="29" t="s">
        <v>70</v>
      </c>
      <c r="E46" s="29" t="s">
        <v>69</v>
      </c>
      <c r="F46" s="29" t="str">
        <f t="shared" si="17"/>
        <v xml:space="preserve">C.2.1. </v>
      </c>
      <c r="G46" s="31" t="s">
        <v>131</v>
      </c>
      <c r="H46" s="31">
        <v>28</v>
      </c>
      <c r="I46" s="6" t="s">
        <v>9</v>
      </c>
      <c r="J46" s="7">
        <f>SUM($H$6:H46)</f>
        <v>740</v>
      </c>
      <c r="K46" s="8">
        <f t="shared" si="14"/>
        <v>224</v>
      </c>
      <c r="L46" s="9">
        <f t="shared" si="15"/>
        <v>0.30270270270270272</v>
      </c>
    </row>
    <row r="47" spans="1:12" x14ac:dyDescent="0.2">
      <c r="A47" s="33"/>
      <c r="B47" s="34">
        <f t="shared" si="16"/>
        <v>45349</v>
      </c>
      <c r="C47" s="13"/>
      <c r="D47" s="29" t="s">
        <v>70</v>
      </c>
      <c r="E47" s="29" t="s">
        <v>69</v>
      </c>
      <c r="F47" s="29" t="str">
        <f t="shared" si="17"/>
        <v xml:space="preserve">C.2.2. </v>
      </c>
      <c r="G47" s="31" t="s">
        <v>123</v>
      </c>
      <c r="H47" s="31">
        <v>8</v>
      </c>
      <c r="I47" s="6" t="s">
        <v>9</v>
      </c>
      <c r="J47" s="7">
        <f>SUM($H$6:H47)</f>
        <v>748</v>
      </c>
      <c r="K47" s="8">
        <f t="shared" si="14"/>
        <v>224</v>
      </c>
      <c r="L47" s="9">
        <f t="shared" si="15"/>
        <v>0.29946524064171121</v>
      </c>
    </row>
    <row r="48" spans="1:12" x14ac:dyDescent="0.2">
      <c r="A48" s="33"/>
      <c r="B48" s="34">
        <f t="shared" si="16"/>
        <v>45349</v>
      </c>
      <c r="C48" s="13"/>
      <c r="D48" s="29" t="s">
        <v>70</v>
      </c>
      <c r="E48" s="29" t="s">
        <v>69</v>
      </c>
      <c r="F48" s="29" t="str">
        <f t="shared" si="17"/>
        <v xml:space="preserve">C.2.3. </v>
      </c>
      <c r="G48" s="31" t="s">
        <v>122</v>
      </c>
      <c r="H48" s="31">
        <v>8</v>
      </c>
      <c r="I48" s="6" t="s">
        <v>9</v>
      </c>
      <c r="J48" s="7">
        <f>SUM($H$6:H48)</f>
        <v>756</v>
      </c>
      <c r="K48" s="8">
        <f t="shared" si="14"/>
        <v>224</v>
      </c>
      <c r="L48" s="9">
        <f t="shared" si="15"/>
        <v>0.29629629629629628</v>
      </c>
    </row>
    <row r="49" spans="1:14" x14ac:dyDescent="0.2">
      <c r="A49" s="35"/>
      <c r="B49" s="36"/>
      <c r="C49" s="24"/>
      <c r="D49" s="32" t="s">
        <v>70</v>
      </c>
      <c r="E49" s="32"/>
      <c r="F49" s="32"/>
      <c r="G49" s="73" t="s">
        <v>64</v>
      </c>
      <c r="H49" s="32"/>
      <c r="I49" s="25" t="s">
        <v>9</v>
      </c>
      <c r="J49" s="26">
        <f>SUM($H$6:H49)</f>
        <v>756</v>
      </c>
      <c r="K49" s="27">
        <f t="shared" si="14"/>
        <v>0</v>
      </c>
      <c r="L49" s="43">
        <f t="shared" si="15"/>
        <v>0</v>
      </c>
    </row>
    <row r="50" spans="1:14" x14ac:dyDescent="0.2">
      <c r="A50" s="33"/>
      <c r="B50" s="34">
        <f t="shared" si="16"/>
        <v>45352</v>
      </c>
      <c r="C50" s="13"/>
      <c r="D50" s="29" t="s">
        <v>71</v>
      </c>
      <c r="E50" s="29" t="s">
        <v>72</v>
      </c>
      <c r="F50" s="29" t="str">
        <f t="shared" si="17"/>
        <v xml:space="preserve">D.1.1. </v>
      </c>
      <c r="G50" s="31" t="s">
        <v>60</v>
      </c>
      <c r="H50" s="31">
        <v>51</v>
      </c>
      <c r="I50" s="6" t="s">
        <v>9</v>
      </c>
      <c r="J50" s="7">
        <f>SUM($H$6:H50)</f>
        <v>807</v>
      </c>
      <c r="K50" s="8">
        <f t="shared" si="14"/>
        <v>224</v>
      </c>
      <c r="L50" s="9">
        <f t="shared" si="15"/>
        <v>0.27757125154894674</v>
      </c>
    </row>
    <row r="51" spans="1:14" x14ac:dyDescent="0.2">
      <c r="A51" s="33"/>
      <c r="B51" s="34">
        <f t="shared" si="16"/>
        <v>45355</v>
      </c>
      <c r="C51" s="13"/>
      <c r="D51" s="29" t="s">
        <v>71</v>
      </c>
      <c r="E51" s="29" t="s">
        <v>72</v>
      </c>
      <c r="F51" s="29" t="str">
        <f t="shared" si="17"/>
        <v xml:space="preserve">D.1.2. </v>
      </c>
      <c r="G51" s="31" t="s">
        <v>61</v>
      </c>
      <c r="H51" s="31">
        <v>47</v>
      </c>
      <c r="I51" s="6" t="s">
        <v>9</v>
      </c>
      <c r="J51" s="7">
        <f>SUM($H$6:H51)</f>
        <v>854</v>
      </c>
      <c r="K51" s="8">
        <f t="shared" si="14"/>
        <v>224</v>
      </c>
      <c r="L51" s="9">
        <f t="shared" si="15"/>
        <v>0.26229508196721313</v>
      </c>
    </row>
    <row r="52" spans="1:14" x14ac:dyDescent="0.2">
      <c r="A52" s="33"/>
      <c r="B52" s="34">
        <f t="shared" si="16"/>
        <v>45356</v>
      </c>
      <c r="C52" s="13"/>
      <c r="D52" s="29" t="s">
        <v>71</v>
      </c>
      <c r="E52" s="29" t="s">
        <v>72</v>
      </c>
      <c r="F52" s="29" t="str">
        <f t="shared" si="17"/>
        <v xml:space="preserve">D.1.3. </v>
      </c>
      <c r="G52" s="31" t="s">
        <v>136</v>
      </c>
      <c r="H52" s="31">
        <v>28</v>
      </c>
      <c r="I52" s="6" t="s">
        <v>9</v>
      </c>
      <c r="J52" s="7">
        <f>SUM($H$6:H52)</f>
        <v>882</v>
      </c>
      <c r="K52" s="8">
        <f t="shared" si="14"/>
        <v>224</v>
      </c>
      <c r="L52" s="9">
        <f t="shared" si="15"/>
        <v>0.25396825396825395</v>
      </c>
    </row>
    <row r="53" spans="1:14" x14ac:dyDescent="0.2">
      <c r="A53" s="33"/>
      <c r="B53" s="34">
        <f t="shared" si="16"/>
        <v>45358</v>
      </c>
      <c r="C53" s="13"/>
      <c r="D53" s="29" t="s">
        <v>71</v>
      </c>
      <c r="E53" s="29" t="s">
        <v>72</v>
      </c>
      <c r="F53" s="29" t="str">
        <f t="shared" si="17"/>
        <v xml:space="preserve">D.1.4. </v>
      </c>
      <c r="G53" s="31" t="s">
        <v>137</v>
      </c>
      <c r="H53" s="31">
        <v>31</v>
      </c>
      <c r="I53" s="6" t="s">
        <v>9</v>
      </c>
      <c r="J53" s="7">
        <f>SUM($H$6:H53)</f>
        <v>913</v>
      </c>
      <c r="K53" s="8">
        <f t="shared" si="14"/>
        <v>224</v>
      </c>
      <c r="L53" s="9">
        <f t="shared" si="15"/>
        <v>0.24534501642935377</v>
      </c>
    </row>
    <row r="54" spans="1:14" x14ac:dyDescent="0.2">
      <c r="A54" s="33"/>
      <c r="B54" s="34">
        <f t="shared" si="16"/>
        <v>45360</v>
      </c>
      <c r="C54" s="13"/>
      <c r="D54" s="29" t="s">
        <v>71</v>
      </c>
      <c r="E54" s="29" t="s">
        <v>72</v>
      </c>
      <c r="F54" s="29" t="str">
        <f t="shared" si="17"/>
        <v xml:space="preserve">D.1.5. </v>
      </c>
      <c r="G54" s="31" t="s">
        <v>138</v>
      </c>
      <c r="H54" s="31">
        <v>31</v>
      </c>
      <c r="I54" s="6" t="s">
        <v>9</v>
      </c>
      <c r="J54" s="7">
        <f>SUM($H$6:H54)</f>
        <v>944</v>
      </c>
      <c r="K54" s="8">
        <f t="shared" si="14"/>
        <v>224</v>
      </c>
      <c r="L54" s="9">
        <f t="shared" si="15"/>
        <v>0.23728813559322035</v>
      </c>
    </row>
    <row r="55" spans="1:14" x14ac:dyDescent="0.2">
      <c r="A55" s="33"/>
      <c r="B55" s="34">
        <f t="shared" si="16"/>
        <v>45362</v>
      </c>
      <c r="C55" s="13"/>
      <c r="D55" s="29" t="s">
        <v>71</v>
      </c>
      <c r="E55" s="29" t="s">
        <v>85</v>
      </c>
      <c r="F55" s="29" t="str">
        <f t="shared" si="17"/>
        <v xml:space="preserve">D.2.1. </v>
      </c>
      <c r="G55" s="31" t="s">
        <v>99</v>
      </c>
      <c r="H55" s="31">
        <v>30</v>
      </c>
      <c r="I55" s="6" t="s">
        <v>9</v>
      </c>
      <c r="J55" s="7">
        <f>SUM($H$6:H55)</f>
        <v>974</v>
      </c>
      <c r="K55" s="8">
        <f t="shared" si="14"/>
        <v>224</v>
      </c>
      <c r="L55" s="9">
        <f t="shared" si="15"/>
        <v>0.2299794661190965</v>
      </c>
    </row>
    <row r="56" spans="1:14" x14ac:dyDescent="0.2">
      <c r="A56" s="33"/>
      <c r="B56" s="34">
        <f t="shared" si="16"/>
        <v>45363</v>
      </c>
      <c r="C56" s="13"/>
      <c r="D56" s="29" t="s">
        <v>71</v>
      </c>
      <c r="E56" s="29" t="s">
        <v>85</v>
      </c>
      <c r="F56" s="29" t="str">
        <f t="shared" si="17"/>
        <v xml:space="preserve">D.2.2. </v>
      </c>
      <c r="G56" s="31" t="s">
        <v>100</v>
      </c>
      <c r="H56" s="31">
        <v>24</v>
      </c>
      <c r="I56" s="6" t="s">
        <v>9</v>
      </c>
      <c r="J56" s="7">
        <f>SUM($H$6:H56)</f>
        <v>998</v>
      </c>
      <c r="K56" s="8">
        <f t="shared" si="14"/>
        <v>224</v>
      </c>
      <c r="L56" s="9">
        <f t="shared" si="15"/>
        <v>0.22444889779559118</v>
      </c>
    </row>
    <row r="57" spans="1:14" x14ac:dyDescent="0.2">
      <c r="A57" s="33"/>
      <c r="B57" s="34">
        <f t="shared" si="16"/>
        <v>45364</v>
      </c>
      <c r="C57" s="13"/>
      <c r="D57" s="29" t="s">
        <v>71</v>
      </c>
      <c r="E57" s="29" t="s">
        <v>85</v>
      </c>
      <c r="F57" s="29" t="str">
        <f t="shared" si="17"/>
        <v xml:space="preserve">D.2.3. </v>
      </c>
      <c r="G57" s="31" t="s">
        <v>121</v>
      </c>
      <c r="H57" s="31">
        <v>13</v>
      </c>
      <c r="I57" s="6" t="s">
        <v>9</v>
      </c>
      <c r="J57" s="7">
        <f>SUM($H$6:H57)</f>
        <v>1011</v>
      </c>
      <c r="K57" s="8">
        <f t="shared" si="14"/>
        <v>224</v>
      </c>
      <c r="L57" s="9">
        <f t="shared" si="15"/>
        <v>0.22156280909990109</v>
      </c>
    </row>
    <row r="58" spans="1:14" x14ac:dyDescent="0.2">
      <c r="A58" s="33"/>
      <c r="B58" s="34">
        <f t="shared" si="16"/>
        <v>45365</v>
      </c>
      <c r="C58" s="13"/>
      <c r="D58" s="29" t="s">
        <v>71</v>
      </c>
      <c r="E58" s="29" t="s">
        <v>85</v>
      </c>
      <c r="F58" s="29" t="str">
        <f t="shared" si="17"/>
        <v xml:space="preserve">D.2.4. </v>
      </c>
      <c r="G58" s="31" t="s">
        <v>120</v>
      </c>
      <c r="H58" s="31">
        <v>15</v>
      </c>
      <c r="I58" s="6" t="s">
        <v>9</v>
      </c>
      <c r="J58" s="7">
        <f>SUM($H$6:H58)</f>
        <v>1026</v>
      </c>
      <c r="K58" s="8">
        <f t="shared" si="14"/>
        <v>224</v>
      </c>
      <c r="L58" s="9">
        <f t="shared" si="15"/>
        <v>0.21832358674463936</v>
      </c>
      <c r="N58" s="31"/>
    </row>
    <row r="59" spans="1:14" x14ac:dyDescent="0.2">
      <c r="A59" s="33"/>
      <c r="B59" s="34">
        <f t="shared" si="16"/>
        <v>45366</v>
      </c>
      <c r="C59" s="13"/>
      <c r="D59" s="29" t="s">
        <v>71</v>
      </c>
      <c r="E59" s="29" t="s">
        <v>85</v>
      </c>
      <c r="F59" s="29" t="str">
        <f t="shared" si="17"/>
        <v xml:space="preserve">D.2.5. </v>
      </c>
      <c r="G59" s="31" t="s">
        <v>132</v>
      </c>
      <c r="H59" s="31">
        <v>20</v>
      </c>
      <c r="I59" s="6" t="s">
        <v>9</v>
      </c>
      <c r="J59" s="7">
        <f>SUM($H$6:H59)</f>
        <v>1046</v>
      </c>
      <c r="K59" s="8">
        <f t="shared" si="14"/>
        <v>224</v>
      </c>
      <c r="L59" s="9">
        <f t="shared" si="15"/>
        <v>0.21414913957934992</v>
      </c>
      <c r="N59" s="31"/>
    </row>
    <row r="60" spans="1:14" x14ac:dyDescent="0.2">
      <c r="A60" s="33"/>
      <c r="B60" s="34">
        <f t="shared" si="16"/>
        <v>45367</v>
      </c>
      <c r="C60" s="13"/>
      <c r="D60" s="29" t="s">
        <v>71</v>
      </c>
      <c r="E60" s="29" t="s">
        <v>85</v>
      </c>
      <c r="F60" s="29" t="str">
        <f t="shared" si="17"/>
        <v xml:space="preserve">D.2.6. </v>
      </c>
      <c r="G60" s="31" t="s">
        <v>133</v>
      </c>
      <c r="H60" s="31">
        <v>19</v>
      </c>
      <c r="I60" s="6" t="s">
        <v>9</v>
      </c>
      <c r="J60" s="7">
        <f>SUM($H$6:H60)</f>
        <v>1065</v>
      </c>
      <c r="K60" s="8">
        <f t="shared" si="14"/>
        <v>224</v>
      </c>
      <c r="L60" s="9">
        <f t="shared" si="15"/>
        <v>0.21032863849765257</v>
      </c>
      <c r="N60" s="31"/>
    </row>
    <row r="61" spans="1:14" x14ac:dyDescent="0.2">
      <c r="A61" s="33"/>
      <c r="B61" s="34">
        <f t="shared" si="16"/>
        <v>45368</v>
      </c>
      <c r="C61" s="13"/>
      <c r="D61" s="29" t="s">
        <v>71</v>
      </c>
      <c r="E61" s="29" t="s">
        <v>85</v>
      </c>
      <c r="F61" s="29" t="str">
        <f t="shared" si="17"/>
        <v xml:space="preserve">D.2.7. </v>
      </c>
      <c r="G61" s="31" t="s">
        <v>134</v>
      </c>
      <c r="H61" s="31">
        <v>12</v>
      </c>
      <c r="I61" s="6" t="s">
        <v>9</v>
      </c>
      <c r="J61" s="7">
        <f>SUM($H$6:H61)</f>
        <v>1077</v>
      </c>
      <c r="K61" s="8">
        <f t="shared" si="14"/>
        <v>224</v>
      </c>
      <c r="L61" s="9">
        <f t="shared" si="15"/>
        <v>0.20798514391829154</v>
      </c>
      <c r="N61" s="31"/>
    </row>
    <row r="62" spans="1:14" x14ac:dyDescent="0.2">
      <c r="A62" s="33"/>
      <c r="B62" s="34">
        <f t="shared" si="16"/>
        <v>45368</v>
      </c>
      <c r="C62" s="13"/>
      <c r="D62" s="29" t="s">
        <v>71</v>
      </c>
      <c r="E62" s="29" t="s">
        <v>85</v>
      </c>
      <c r="F62" s="29" t="str">
        <f t="shared" si="17"/>
        <v xml:space="preserve">D.2.8. </v>
      </c>
      <c r="G62" s="31" t="s">
        <v>135</v>
      </c>
      <c r="H62" s="31">
        <v>12</v>
      </c>
      <c r="I62" s="6" t="s">
        <v>9</v>
      </c>
      <c r="J62" s="7">
        <f>SUM($H$6:H62)</f>
        <v>1089</v>
      </c>
      <c r="K62" s="8">
        <f t="shared" ref="K62" si="18">SUMIFS(PgCnt,CompFlag,"Yes",ActFDate,"&lt;="&amp;B62)</f>
        <v>224</v>
      </c>
      <c r="L62" s="9">
        <f t="shared" ref="L62" si="19">K62/J62</f>
        <v>0.2056932966023875</v>
      </c>
    </row>
    <row r="63" spans="1:14" x14ac:dyDescent="0.2">
      <c r="A63" s="33"/>
      <c r="B63" s="34">
        <f t="shared" si="16"/>
        <v>45371</v>
      </c>
      <c r="C63" s="13"/>
      <c r="D63" s="29" t="s">
        <v>71</v>
      </c>
      <c r="E63" s="29" t="s">
        <v>85</v>
      </c>
      <c r="F63" s="29" t="str">
        <f t="shared" si="17"/>
        <v xml:space="preserve">D.2.9. </v>
      </c>
      <c r="G63" s="31" t="s">
        <v>143</v>
      </c>
      <c r="H63" s="31">
        <v>36</v>
      </c>
      <c r="I63" s="6" t="s">
        <v>9</v>
      </c>
      <c r="J63" s="7">
        <f>SUM($H$6:H63)</f>
        <v>1125</v>
      </c>
      <c r="K63" s="8">
        <f t="shared" ref="K63:K64" si="20">SUMIFS(PgCnt,CompFlag,"Yes",ActFDate,"&lt;="&amp;B63)</f>
        <v>224</v>
      </c>
      <c r="L63" s="9">
        <f t="shared" ref="L63:L64" si="21">K63/J63</f>
        <v>0.1991111111111111</v>
      </c>
    </row>
    <row r="64" spans="1:14" x14ac:dyDescent="0.2">
      <c r="A64" s="47"/>
      <c r="B64" s="48"/>
      <c r="C64" s="49"/>
      <c r="D64" s="50" t="s">
        <v>71</v>
      </c>
      <c r="E64" s="50"/>
      <c r="F64" s="50"/>
      <c r="G64" s="51" t="s">
        <v>65</v>
      </c>
      <c r="H64" s="50"/>
      <c r="I64" s="52" t="s">
        <v>9</v>
      </c>
      <c r="J64" s="44">
        <f>SUM($H$6:H64)</f>
        <v>1125</v>
      </c>
      <c r="K64" s="45">
        <f t="shared" si="20"/>
        <v>0</v>
      </c>
      <c r="L64" s="46">
        <f t="shared" si="21"/>
        <v>0</v>
      </c>
    </row>
    <row r="65" spans="2:12" x14ac:dyDescent="0.2">
      <c r="B65" s="34"/>
      <c r="C65" s="34"/>
      <c r="I65" s="6"/>
      <c r="J65" s="10"/>
      <c r="K65" s="10"/>
      <c r="L65" s="14"/>
    </row>
    <row r="66" spans="2:12" x14ac:dyDescent="0.2">
      <c r="B66" s="17" t="s">
        <v>33</v>
      </c>
      <c r="C66" s="34"/>
      <c r="D66" s="37" t="s">
        <v>95</v>
      </c>
    </row>
    <row r="67" spans="2:12" x14ac:dyDescent="0.2">
      <c r="B67" s="34"/>
      <c r="C67" s="34"/>
      <c r="D67" s="60" t="s">
        <v>53</v>
      </c>
    </row>
    <row r="68" spans="2:12" x14ac:dyDescent="0.2">
      <c r="B68" s="22" t="s">
        <v>76</v>
      </c>
      <c r="C68" s="34"/>
      <c r="D68" s="38"/>
    </row>
    <row r="69" spans="2:12" x14ac:dyDescent="0.2">
      <c r="B69" s="34">
        <f>B72-1</f>
        <v>45376</v>
      </c>
      <c r="C69" s="34"/>
      <c r="D69" s="39" t="s">
        <v>17</v>
      </c>
    </row>
    <row r="70" spans="2:12" x14ac:dyDescent="0.2">
      <c r="B70" s="34"/>
      <c r="C70" s="34"/>
      <c r="D70" s="40" t="s">
        <v>14</v>
      </c>
    </row>
    <row r="71" spans="2:12" x14ac:dyDescent="0.2">
      <c r="B71" s="34"/>
      <c r="C71" s="34"/>
      <c r="D71" s="40"/>
    </row>
    <row r="72" spans="2:12" x14ac:dyDescent="0.2">
      <c r="B72" s="34">
        <f>B74-7</f>
        <v>45377</v>
      </c>
      <c r="C72" s="34"/>
      <c r="D72" s="39" t="s">
        <v>54</v>
      </c>
    </row>
    <row r="73" spans="2:12" x14ac:dyDescent="0.2">
      <c r="B73" s="34"/>
      <c r="C73" s="34"/>
      <c r="D73" s="39"/>
    </row>
    <row r="74" spans="2:12" x14ac:dyDescent="0.2">
      <c r="B74" s="34">
        <f>B76-15</f>
        <v>45384</v>
      </c>
      <c r="C74" s="34"/>
      <c r="D74" s="39" t="s">
        <v>96</v>
      </c>
    </row>
    <row r="75" spans="2:12" x14ac:dyDescent="0.2">
      <c r="B75" s="34"/>
      <c r="C75" s="34"/>
      <c r="D75" s="39"/>
    </row>
    <row r="76" spans="2:12" x14ac:dyDescent="0.2">
      <c r="B76" s="34">
        <f>B78-5</f>
        <v>45399</v>
      </c>
      <c r="C76" s="34"/>
      <c r="D76" s="39" t="s">
        <v>15</v>
      </c>
    </row>
    <row r="77" spans="2:12" x14ac:dyDescent="0.2">
      <c r="B77" s="34"/>
      <c r="C77" s="34"/>
      <c r="D77" s="40"/>
    </row>
    <row r="78" spans="2:12" x14ac:dyDescent="0.2">
      <c r="B78" s="34">
        <f>B80-10</f>
        <v>45404</v>
      </c>
      <c r="C78" s="34"/>
      <c r="D78" s="41" t="s">
        <v>55</v>
      </c>
    </row>
    <row r="79" spans="2:12" x14ac:dyDescent="0.2">
      <c r="B79" s="34"/>
      <c r="C79" s="34"/>
      <c r="D79" s="40"/>
    </row>
    <row r="80" spans="2:12" x14ac:dyDescent="0.2">
      <c r="B80" s="23">
        <v>45414</v>
      </c>
      <c r="C80" s="15"/>
      <c r="D80" s="37" t="s">
        <v>18</v>
      </c>
    </row>
    <row r="81" spans="2:4" x14ac:dyDescent="0.2">
      <c r="B81" s="34"/>
      <c r="C81" s="34"/>
      <c r="D81" s="42"/>
    </row>
    <row r="82" spans="2:4" x14ac:dyDescent="0.2">
      <c r="B82" s="34">
        <f>B80+1</f>
        <v>45415</v>
      </c>
      <c r="C82" s="34"/>
      <c r="D82" s="39" t="s">
        <v>51</v>
      </c>
    </row>
  </sheetData>
  <mergeCells count="1">
    <mergeCell ref="I1:J1"/>
  </mergeCells>
  <phoneticPr fontId="13" type="noConversion"/>
  <dataValidations count="1">
    <dataValidation type="list" allowBlank="1" showInputMessage="1" showErrorMessage="1" sqref="I6:I65" xr:uid="{00000000-0002-0000-0100-000001000000}">
      <formula1>"No,Yes"</formula1>
    </dataValidation>
  </dataValidations>
  <hyperlinks>
    <hyperlink ref="D67" r:id="rId1" xr:uid="{8A3D0884-437E-DF44-A6EE-9338468DC974}"/>
  </hyperlinks>
  <pageMargins left="0.7" right="0.7" top="0.75" bottom="0.75" header="0.3" footer="0.3"/>
  <pageSetup scale="50" orientation="landscape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58"/>
  <sheetViews>
    <sheetView showGridLines="0" zoomScale="80" zoomScaleNormal="80" zoomScalePageLayoutView="80" workbookViewId="0"/>
  </sheetViews>
  <sheetFormatPr baseColWidth="10" defaultColWidth="8.83203125" defaultRowHeight="15" x14ac:dyDescent="0.2"/>
  <sheetData>
    <row r="58" spans="2:2" x14ac:dyDescent="0.2">
      <c r="B58" t="s">
        <v>35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zoomScale="125" zoomScaleNormal="125" zoomScalePageLayoutView="125" workbookViewId="0"/>
  </sheetViews>
  <sheetFormatPr baseColWidth="10" defaultColWidth="10.6640625" defaultRowHeight="15" x14ac:dyDescent="0.2"/>
  <sheetData>
    <row r="1" spans="1:3" x14ac:dyDescent="0.2">
      <c r="A1" t="s">
        <v>49</v>
      </c>
      <c r="B1" s="21"/>
    </row>
    <row r="2" spans="1:3" x14ac:dyDescent="0.2">
      <c r="A2" t="s">
        <v>50</v>
      </c>
      <c r="B2" s="21"/>
    </row>
    <row r="4" spans="1:3" x14ac:dyDescent="0.2">
      <c r="A4" s="12" t="s">
        <v>38</v>
      </c>
      <c r="B4" s="12" t="s">
        <v>37</v>
      </c>
      <c r="C4" s="12" t="s">
        <v>39</v>
      </c>
    </row>
    <row r="5" spans="1:3" x14ac:dyDescent="0.2">
      <c r="A5" t="s">
        <v>40</v>
      </c>
      <c r="B5" s="16">
        <v>45236</v>
      </c>
      <c r="C5" t="s">
        <v>146</v>
      </c>
    </row>
    <row r="6" spans="1:3" x14ac:dyDescent="0.2">
      <c r="B6" s="16"/>
    </row>
    <row r="7" spans="1:3" x14ac:dyDescent="0.2">
      <c r="A7" s="16"/>
    </row>
    <row r="8" spans="1:3" x14ac:dyDescent="0.2">
      <c r="A8" s="16"/>
    </row>
    <row r="9" spans="1:3" x14ac:dyDescent="0.2">
      <c r="A9" s="16"/>
    </row>
    <row r="10" spans="1:3" x14ac:dyDescent="0.2">
      <c r="A10" s="16"/>
    </row>
    <row r="11" spans="1:3" x14ac:dyDescent="0.2">
      <c r="A11" s="16"/>
    </row>
    <row r="12" spans="1:3" x14ac:dyDescent="0.2">
      <c r="A12" s="16"/>
    </row>
    <row r="13" spans="1:3" x14ac:dyDescent="0.2">
      <c r="A13" s="16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L80"/>
  <sheetViews>
    <sheetView zoomScaleNormal="100" workbookViewId="0">
      <selection activeCell="B2" sqref="B2"/>
    </sheetView>
  </sheetViews>
  <sheetFormatPr baseColWidth="10" defaultColWidth="10.6640625" defaultRowHeight="15" x14ac:dyDescent="0.2"/>
  <cols>
    <col min="1" max="1" width="18.6640625" bestFit="1" customWidth="1"/>
    <col min="5" max="5" width="61.83203125" bestFit="1" customWidth="1"/>
    <col min="6" max="6" width="10.6640625" style="18"/>
  </cols>
  <sheetData>
    <row r="2" spans="1:12" x14ac:dyDescent="0.2">
      <c r="A2" t="s">
        <v>20</v>
      </c>
      <c r="B2" s="16">
        <f>StartDate</f>
        <v>45306</v>
      </c>
    </row>
    <row r="3" spans="1:12" x14ac:dyDescent="0.2">
      <c r="A3" t="s">
        <v>42</v>
      </c>
      <c r="B3" s="16">
        <f>Schedule!B80</f>
        <v>45414</v>
      </c>
    </row>
    <row r="4" spans="1:12" x14ac:dyDescent="0.2">
      <c r="A4" t="s">
        <v>43</v>
      </c>
      <c r="B4" s="20">
        <f>B3-B2</f>
        <v>108</v>
      </c>
    </row>
    <row r="5" spans="1:12" x14ac:dyDescent="0.2">
      <c r="A5" t="s">
        <v>139</v>
      </c>
      <c r="B5" s="19">
        <v>0.6</v>
      </c>
      <c r="F5" s="18" t="s">
        <v>41</v>
      </c>
      <c r="G5" t="s">
        <v>45</v>
      </c>
      <c r="H5" t="s">
        <v>19</v>
      </c>
      <c r="I5" t="s">
        <v>78</v>
      </c>
    </row>
    <row r="6" spans="1:12" x14ac:dyDescent="0.2">
      <c r="A6" t="s">
        <v>44</v>
      </c>
      <c r="B6">
        <f>ROUND(B4*B5,0)</f>
        <v>65</v>
      </c>
      <c r="E6" s="31" t="s">
        <v>128</v>
      </c>
      <c r="F6" s="31">
        <v>3</v>
      </c>
      <c r="G6">
        <f>SUM($F$6:F6)/Core_pages</f>
        <v>2.6666666666666666E-3</v>
      </c>
      <c r="H6">
        <f t="shared" ref="H6" si="0">INT(G6*$B$6)</f>
        <v>0</v>
      </c>
      <c r="I6" t="s">
        <v>79</v>
      </c>
    </row>
    <row r="7" spans="1:12" x14ac:dyDescent="0.2">
      <c r="B7" s="74"/>
      <c r="E7" s="31" t="s">
        <v>129</v>
      </c>
      <c r="F7" s="31">
        <v>30</v>
      </c>
      <c r="G7">
        <f>SUM($F$6:F7)/Core_pages</f>
        <v>2.9333333333333333E-2</v>
      </c>
      <c r="H7">
        <f t="shared" ref="H7:H60" si="1">INT(G7*$B$6)</f>
        <v>1</v>
      </c>
      <c r="I7" t="s">
        <v>79</v>
      </c>
    </row>
    <row r="8" spans="1:12" x14ac:dyDescent="0.2">
      <c r="E8" s="31" t="s">
        <v>127</v>
      </c>
      <c r="F8" s="31">
        <v>5</v>
      </c>
      <c r="G8">
        <f>SUM($F$6:F8)/Core_pages</f>
        <v>3.3777777777777775E-2</v>
      </c>
      <c r="H8">
        <f t="shared" si="1"/>
        <v>2</v>
      </c>
      <c r="I8" t="s">
        <v>79</v>
      </c>
    </row>
    <row r="9" spans="1:12" x14ac:dyDescent="0.2">
      <c r="E9" s="31" t="s">
        <v>59</v>
      </c>
      <c r="F9" s="31">
        <v>7</v>
      </c>
      <c r="G9">
        <f>SUM($F$6:F9)/Core_pages</f>
        <v>0.04</v>
      </c>
      <c r="H9">
        <f t="shared" si="1"/>
        <v>2</v>
      </c>
      <c r="I9" t="s">
        <v>79</v>
      </c>
    </row>
    <row r="10" spans="1:12" x14ac:dyDescent="0.2">
      <c r="A10" t="s">
        <v>2</v>
      </c>
      <c r="B10" s="18">
        <f>SUM(F6:F1000)</f>
        <v>1125</v>
      </c>
      <c r="E10" s="31" t="s">
        <v>130</v>
      </c>
      <c r="F10" s="18">
        <v>31</v>
      </c>
      <c r="G10">
        <f>SUM($F$6:F10)/Core_pages</f>
        <v>6.7555555555555549E-2</v>
      </c>
      <c r="H10">
        <f t="shared" si="1"/>
        <v>4</v>
      </c>
      <c r="I10" t="s">
        <v>79</v>
      </c>
    </row>
    <row r="11" spans="1:12" x14ac:dyDescent="0.2">
      <c r="A11" t="s">
        <v>80</v>
      </c>
      <c r="B11">
        <f>SUM(Schedule!H6:H999)</f>
        <v>1125</v>
      </c>
      <c r="E11" s="31" t="s">
        <v>98</v>
      </c>
      <c r="F11" s="31">
        <v>30</v>
      </c>
      <c r="G11">
        <f>SUM($F$6:F11)/Core_pages</f>
        <v>9.4222222222222221E-2</v>
      </c>
      <c r="H11">
        <f t="shared" si="1"/>
        <v>6</v>
      </c>
      <c r="I11" t="s">
        <v>79</v>
      </c>
    </row>
    <row r="12" spans="1:12" x14ac:dyDescent="0.2">
      <c r="A12" t="s">
        <v>124</v>
      </c>
      <c r="B12">
        <f>B10-B11</f>
        <v>0</v>
      </c>
      <c r="E12" s="31" t="s">
        <v>97</v>
      </c>
      <c r="F12" s="57">
        <v>0</v>
      </c>
      <c r="G12">
        <f>SUM($F$6:F12)/Core_pages</f>
        <v>9.4222222222222221E-2</v>
      </c>
      <c r="H12">
        <f t="shared" si="1"/>
        <v>6</v>
      </c>
      <c r="I12" t="s">
        <v>79</v>
      </c>
      <c r="L12" s="57"/>
    </row>
    <row r="13" spans="1:12" x14ac:dyDescent="0.2">
      <c r="B13" s="16"/>
      <c r="E13" s="31" t="s">
        <v>73</v>
      </c>
      <c r="F13" s="57">
        <v>30</v>
      </c>
      <c r="G13">
        <f>SUM($F$6:F13)/Core_pages</f>
        <v>0.12088888888888889</v>
      </c>
      <c r="H13">
        <f t="shared" si="1"/>
        <v>7</v>
      </c>
      <c r="I13" t="s">
        <v>79</v>
      </c>
      <c r="L13" s="57"/>
    </row>
    <row r="14" spans="1:12" x14ac:dyDescent="0.2">
      <c r="E14" s="31" t="s">
        <v>74</v>
      </c>
      <c r="F14" s="57">
        <v>35</v>
      </c>
      <c r="G14">
        <f>SUM($F$6:F14)/Core_pages</f>
        <v>0.152</v>
      </c>
      <c r="H14">
        <f t="shared" si="1"/>
        <v>9</v>
      </c>
      <c r="I14" t="s">
        <v>79</v>
      </c>
      <c r="L14" s="57"/>
    </row>
    <row r="15" spans="1:12" x14ac:dyDescent="0.2">
      <c r="E15" s="31" t="s">
        <v>75</v>
      </c>
      <c r="F15" s="57">
        <v>25</v>
      </c>
      <c r="G15">
        <f>SUM($F$6:F15)/Core_pages</f>
        <v>0.17422222222222222</v>
      </c>
      <c r="H15">
        <f t="shared" si="1"/>
        <v>11</v>
      </c>
      <c r="I15" t="s">
        <v>79</v>
      </c>
      <c r="L15" s="57"/>
    </row>
    <row r="16" spans="1:12" x14ac:dyDescent="0.2">
      <c r="E16" s="31" t="s">
        <v>106</v>
      </c>
      <c r="F16" s="57">
        <v>10</v>
      </c>
      <c r="G16">
        <f>SUM($F$6:F16)/Core_pages</f>
        <v>0.18311111111111111</v>
      </c>
      <c r="H16">
        <f t="shared" si="1"/>
        <v>11</v>
      </c>
      <c r="I16" t="s">
        <v>79</v>
      </c>
    </row>
    <row r="17" spans="5:12" x14ac:dyDescent="0.2">
      <c r="E17" s="31" t="s">
        <v>86</v>
      </c>
      <c r="F17" s="57">
        <v>7</v>
      </c>
      <c r="G17">
        <f>SUM($F$6:F17)/Core_pages</f>
        <v>0.18933333333333333</v>
      </c>
      <c r="H17">
        <f t="shared" si="1"/>
        <v>12</v>
      </c>
      <c r="I17" t="s">
        <v>79</v>
      </c>
    </row>
    <row r="18" spans="5:12" x14ac:dyDescent="0.2">
      <c r="E18" s="31" t="s">
        <v>87</v>
      </c>
      <c r="F18" s="57">
        <v>11</v>
      </c>
      <c r="G18">
        <f>SUM($F$6:F18)/Core_pages</f>
        <v>0.1991111111111111</v>
      </c>
      <c r="H18">
        <f t="shared" si="1"/>
        <v>12</v>
      </c>
      <c r="I18" t="s">
        <v>79</v>
      </c>
      <c r="L18" s="57"/>
    </row>
    <row r="19" spans="5:12" x14ac:dyDescent="0.2">
      <c r="E19" s="31" t="s">
        <v>88</v>
      </c>
      <c r="F19" s="57">
        <v>0</v>
      </c>
      <c r="G19">
        <f>SUM($F$6:F19)/Core_pages</f>
        <v>0.1991111111111111</v>
      </c>
      <c r="H19">
        <f t="shared" si="1"/>
        <v>12</v>
      </c>
      <c r="I19" t="s">
        <v>79</v>
      </c>
      <c r="L19" s="57"/>
    </row>
    <row r="20" spans="5:12" x14ac:dyDescent="0.2">
      <c r="E20" s="31" t="s">
        <v>125</v>
      </c>
      <c r="F20" s="18">
        <v>39</v>
      </c>
      <c r="G20">
        <f>SUM($F$6:F20)/Core_pages</f>
        <v>0.23377777777777778</v>
      </c>
      <c r="H20">
        <f t="shared" si="1"/>
        <v>15</v>
      </c>
      <c r="I20" t="s">
        <v>79</v>
      </c>
    </row>
    <row r="21" spans="5:12" x14ac:dyDescent="0.2">
      <c r="E21" s="31" t="s">
        <v>89</v>
      </c>
      <c r="F21" s="57">
        <v>5</v>
      </c>
      <c r="G21">
        <f>SUM($F$6:F21)/Core_pages</f>
        <v>0.23822222222222222</v>
      </c>
      <c r="H21">
        <f t="shared" si="1"/>
        <v>15</v>
      </c>
      <c r="I21" t="s">
        <v>79</v>
      </c>
    </row>
    <row r="22" spans="5:12" x14ac:dyDescent="0.2">
      <c r="E22" s="31" t="s">
        <v>110</v>
      </c>
      <c r="F22" s="57">
        <v>14</v>
      </c>
      <c r="G22">
        <f>SUM($F$6:F22)/Core_pages</f>
        <v>0.25066666666666665</v>
      </c>
      <c r="H22">
        <f t="shared" si="1"/>
        <v>16</v>
      </c>
      <c r="I22" t="s">
        <v>79</v>
      </c>
    </row>
    <row r="23" spans="5:12" x14ac:dyDescent="0.2">
      <c r="E23" s="31" t="s">
        <v>111</v>
      </c>
      <c r="F23" s="57">
        <v>48</v>
      </c>
      <c r="G23">
        <f>SUM($F$6:F23)/Core_pages</f>
        <v>0.29333333333333333</v>
      </c>
      <c r="H23">
        <f t="shared" si="1"/>
        <v>19</v>
      </c>
      <c r="I23" t="s">
        <v>79</v>
      </c>
    </row>
    <row r="24" spans="5:12" x14ac:dyDescent="0.2">
      <c r="E24" s="31" t="s">
        <v>112</v>
      </c>
      <c r="F24" s="57">
        <v>17</v>
      </c>
      <c r="G24">
        <f>SUM($F$6:F24)/Core_pages</f>
        <v>0.30844444444444447</v>
      </c>
      <c r="H24">
        <f t="shared" si="1"/>
        <v>20</v>
      </c>
      <c r="I24" t="s">
        <v>79</v>
      </c>
    </row>
    <row r="25" spans="5:12" x14ac:dyDescent="0.2">
      <c r="E25" s="31" t="s">
        <v>126</v>
      </c>
      <c r="F25" s="57">
        <v>32</v>
      </c>
      <c r="G25">
        <f>SUM($F$6:F25)/Core_pages</f>
        <v>0.3368888888888889</v>
      </c>
      <c r="H25">
        <f t="shared" si="1"/>
        <v>21</v>
      </c>
      <c r="I25" t="s">
        <v>79</v>
      </c>
    </row>
    <row r="26" spans="5:12" x14ac:dyDescent="0.2">
      <c r="E26" s="31" t="s">
        <v>90</v>
      </c>
      <c r="F26" s="57">
        <v>5</v>
      </c>
      <c r="G26">
        <f>SUM($F$6:F26)/Core_pages</f>
        <v>0.34133333333333332</v>
      </c>
      <c r="H26">
        <f t="shared" si="1"/>
        <v>22</v>
      </c>
      <c r="I26" t="s">
        <v>79</v>
      </c>
    </row>
    <row r="27" spans="5:12" x14ac:dyDescent="0.2">
      <c r="E27" s="31" t="s">
        <v>81</v>
      </c>
      <c r="F27" s="31">
        <v>0</v>
      </c>
      <c r="G27">
        <f>SUM($F$6:F27)/Core_pages</f>
        <v>0.34133333333333332</v>
      </c>
      <c r="H27">
        <f t="shared" si="1"/>
        <v>22</v>
      </c>
      <c r="I27" t="s">
        <v>79</v>
      </c>
      <c r="L27" s="57"/>
    </row>
    <row r="28" spans="5:12" x14ac:dyDescent="0.2">
      <c r="E28" s="31" t="s">
        <v>82</v>
      </c>
      <c r="F28" s="31">
        <v>66</v>
      </c>
      <c r="G28">
        <f>SUM($F$6:F28)/Core_pages</f>
        <v>0.4</v>
      </c>
      <c r="H28">
        <f t="shared" si="1"/>
        <v>26</v>
      </c>
      <c r="I28" t="s">
        <v>79</v>
      </c>
    </row>
    <row r="29" spans="5:12" x14ac:dyDescent="0.2">
      <c r="E29" s="31" t="s">
        <v>101</v>
      </c>
      <c r="F29" s="31">
        <v>11</v>
      </c>
      <c r="G29">
        <f>SUM($F$6:F29)/Core_pages</f>
        <v>0.4097777777777778</v>
      </c>
      <c r="H29">
        <f t="shared" si="1"/>
        <v>26</v>
      </c>
      <c r="I29" t="s">
        <v>79</v>
      </c>
    </row>
    <row r="30" spans="5:12" x14ac:dyDescent="0.2">
      <c r="E30" s="31" t="s">
        <v>102</v>
      </c>
      <c r="F30" s="31">
        <v>16</v>
      </c>
      <c r="G30">
        <f>SUM($F$6:F30)/Core_pages</f>
        <v>0.42399999999999999</v>
      </c>
      <c r="H30">
        <f t="shared" si="1"/>
        <v>27</v>
      </c>
      <c r="I30" t="s">
        <v>79</v>
      </c>
    </row>
    <row r="31" spans="5:12" x14ac:dyDescent="0.2">
      <c r="E31" s="31" t="s">
        <v>104</v>
      </c>
      <c r="F31" s="31">
        <v>20</v>
      </c>
      <c r="G31">
        <f>SUM($F$6:F31)/Core_pages</f>
        <v>0.44177777777777777</v>
      </c>
      <c r="H31">
        <f t="shared" si="1"/>
        <v>28</v>
      </c>
      <c r="I31" t="s">
        <v>79</v>
      </c>
    </row>
    <row r="32" spans="5:12" x14ac:dyDescent="0.2">
      <c r="E32" s="31" t="s">
        <v>103</v>
      </c>
      <c r="F32" s="31">
        <v>23</v>
      </c>
      <c r="G32">
        <f>SUM($F$6:F32)/Core_pages</f>
        <v>0.4622222222222222</v>
      </c>
      <c r="H32">
        <f t="shared" si="1"/>
        <v>30</v>
      </c>
      <c r="I32" t="s">
        <v>79</v>
      </c>
    </row>
    <row r="33" spans="5:12" x14ac:dyDescent="0.2">
      <c r="E33" s="31" t="s">
        <v>83</v>
      </c>
      <c r="F33" s="31">
        <v>30</v>
      </c>
      <c r="G33">
        <f>SUM($F$6:F33)/Core_pages</f>
        <v>0.48888888888888887</v>
      </c>
      <c r="H33">
        <f t="shared" si="1"/>
        <v>31</v>
      </c>
      <c r="I33" t="s">
        <v>79</v>
      </c>
      <c r="L33" s="57"/>
    </row>
    <row r="34" spans="5:12" x14ac:dyDescent="0.2">
      <c r="E34" s="31" t="s">
        <v>94</v>
      </c>
      <c r="F34" s="31">
        <v>28</v>
      </c>
      <c r="G34">
        <f>SUM($F$6:F34)/Core_pages</f>
        <v>0.51377777777777778</v>
      </c>
      <c r="H34">
        <f t="shared" si="1"/>
        <v>33</v>
      </c>
      <c r="I34" t="s">
        <v>79</v>
      </c>
      <c r="L34" s="57"/>
    </row>
    <row r="35" spans="5:12" x14ac:dyDescent="0.2">
      <c r="E35" s="31" t="s">
        <v>84</v>
      </c>
      <c r="F35" s="31">
        <v>21</v>
      </c>
      <c r="G35">
        <f>SUM($F$6:F35)/Core_pages</f>
        <v>0.5324444444444445</v>
      </c>
      <c r="H35">
        <f t="shared" si="1"/>
        <v>34</v>
      </c>
      <c r="I35" t="s">
        <v>79</v>
      </c>
    </row>
    <row r="36" spans="5:12" x14ac:dyDescent="0.2">
      <c r="E36" s="31" t="s">
        <v>105</v>
      </c>
      <c r="F36" s="31">
        <v>6</v>
      </c>
      <c r="G36">
        <f>SUM($F$6:F36)/Core_pages</f>
        <v>0.5377777777777778</v>
      </c>
      <c r="H36">
        <f t="shared" si="1"/>
        <v>34</v>
      </c>
      <c r="I36" t="s">
        <v>79</v>
      </c>
    </row>
    <row r="37" spans="5:12" x14ac:dyDescent="0.2">
      <c r="E37" s="31" t="s">
        <v>116</v>
      </c>
      <c r="F37" s="31">
        <v>4</v>
      </c>
      <c r="G37">
        <f>SUM($F$6:F37)/Core_pages</f>
        <v>0.54133333333333333</v>
      </c>
      <c r="H37">
        <f t="shared" si="1"/>
        <v>35</v>
      </c>
      <c r="I37" t="s">
        <v>79</v>
      </c>
    </row>
    <row r="38" spans="5:12" x14ac:dyDescent="0.2">
      <c r="E38" s="31" t="s">
        <v>117</v>
      </c>
      <c r="F38" s="31">
        <v>13</v>
      </c>
      <c r="G38">
        <f>SUM($F$6:F38)/Core_pages</f>
        <v>0.55288888888888887</v>
      </c>
      <c r="H38">
        <f t="shared" si="1"/>
        <v>35</v>
      </c>
      <c r="I38" t="s">
        <v>79</v>
      </c>
    </row>
    <row r="39" spans="5:12" x14ac:dyDescent="0.2">
      <c r="E39" s="31" t="s">
        <v>118</v>
      </c>
      <c r="F39" s="31">
        <v>25</v>
      </c>
      <c r="G39">
        <f>SUM($F$6:F39)/Core_pages</f>
        <v>0.57511111111111113</v>
      </c>
      <c r="H39">
        <f t="shared" si="1"/>
        <v>37</v>
      </c>
      <c r="I39" t="s">
        <v>79</v>
      </c>
    </row>
    <row r="40" spans="5:12" x14ac:dyDescent="0.2">
      <c r="E40" s="31" t="s">
        <v>119</v>
      </c>
      <c r="F40" s="31">
        <v>5</v>
      </c>
      <c r="G40">
        <f>SUM($F$6:F40)/Core_pages</f>
        <v>0.5795555555555556</v>
      </c>
      <c r="H40">
        <f t="shared" si="1"/>
        <v>37</v>
      </c>
      <c r="I40" t="s">
        <v>79</v>
      </c>
    </row>
    <row r="41" spans="5:12" x14ac:dyDescent="0.2">
      <c r="E41" s="31" t="s">
        <v>141</v>
      </c>
      <c r="F41" s="31">
        <v>7</v>
      </c>
      <c r="G41">
        <f>SUM($F$6:F41)/Core_pages</f>
        <v>0.58577777777777773</v>
      </c>
      <c r="H41">
        <f t="shared" si="1"/>
        <v>38</v>
      </c>
      <c r="I41" t="s">
        <v>79</v>
      </c>
    </row>
    <row r="42" spans="5:12" ht="18" customHeight="1" x14ac:dyDescent="0.2">
      <c r="E42" s="31" t="s">
        <v>140</v>
      </c>
      <c r="F42" s="31">
        <v>18</v>
      </c>
      <c r="G42">
        <f>SUM($F$6:F42)/Core_pages</f>
        <v>0.60177777777777774</v>
      </c>
      <c r="H42">
        <f t="shared" si="1"/>
        <v>39</v>
      </c>
      <c r="I42" t="s">
        <v>79</v>
      </c>
    </row>
    <row r="43" spans="5:12" x14ac:dyDescent="0.2">
      <c r="E43" s="31" t="s">
        <v>142</v>
      </c>
      <c r="F43" s="31">
        <v>35</v>
      </c>
      <c r="G43">
        <f>SUM($F$6:F43)/Core_pages</f>
        <v>0.63288888888888883</v>
      </c>
      <c r="H43">
        <f t="shared" si="1"/>
        <v>41</v>
      </c>
      <c r="I43" t="s">
        <v>79</v>
      </c>
    </row>
    <row r="44" spans="5:12" x14ac:dyDescent="0.2">
      <c r="E44" s="31" t="s">
        <v>131</v>
      </c>
      <c r="F44" s="31">
        <v>28</v>
      </c>
      <c r="G44">
        <f>SUM($F$6:F44)/Core_pages</f>
        <v>0.65777777777777779</v>
      </c>
      <c r="H44">
        <f t="shared" si="1"/>
        <v>42</v>
      </c>
      <c r="I44" t="s">
        <v>79</v>
      </c>
    </row>
    <row r="45" spans="5:12" x14ac:dyDescent="0.2">
      <c r="E45" s="31" t="s">
        <v>123</v>
      </c>
      <c r="F45" s="31">
        <v>8</v>
      </c>
      <c r="G45">
        <f>SUM($F$6:F45)/Core_pages</f>
        <v>0.66488888888888886</v>
      </c>
      <c r="H45">
        <f t="shared" si="1"/>
        <v>43</v>
      </c>
      <c r="I45" t="s">
        <v>79</v>
      </c>
    </row>
    <row r="46" spans="5:12" x14ac:dyDescent="0.2">
      <c r="E46" s="31" t="s">
        <v>122</v>
      </c>
      <c r="F46" s="31">
        <v>8</v>
      </c>
      <c r="G46">
        <f>SUM($F$6:F46)/Core_pages</f>
        <v>0.67200000000000004</v>
      </c>
      <c r="H46">
        <f t="shared" si="1"/>
        <v>43</v>
      </c>
      <c r="I46" t="s">
        <v>79</v>
      </c>
    </row>
    <row r="47" spans="5:12" x14ac:dyDescent="0.2">
      <c r="E47" s="31" t="s">
        <v>60</v>
      </c>
      <c r="F47" s="31">
        <v>51</v>
      </c>
      <c r="G47">
        <f>SUM($F$6:F47)/Core_pages</f>
        <v>0.71733333333333338</v>
      </c>
      <c r="H47">
        <f t="shared" si="1"/>
        <v>46</v>
      </c>
      <c r="I47" t="s">
        <v>79</v>
      </c>
    </row>
    <row r="48" spans="5:12" x14ac:dyDescent="0.2">
      <c r="E48" s="31" t="s">
        <v>61</v>
      </c>
      <c r="F48" s="31">
        <v>47</v>
      </c>
      <c r="G48">
        <f>SUM($F$6:F48)/Core_pages</f>
        <v>0.75911111111111107</v>
      </c>
      <c r="H48">
        <f t="shared" si="1"/>
        <v>49</v>
      </c>
      <c r="I48" t="s">
        <v>79</v>
      </c>
    </row>
    <row r="49" spans="5:9" x14ac:dyDescent="0.2">
      <c r="E49" s="31" t="s">
        <v>136</v>
      </c>
      <c r="F49" s="31">
        <v>28</v>
      </c>
      <c r="G49">
        <f>SUM($F$6:F49)/Core_pages</f>
        <v>0.78400000000000003</v>
      </c>
      <c r="H49">
        <f t="shared" si="1"/>
        <v>50</v>
      </c>
      <c r="I49" t="s">
        <v>79</v>
      </c>
    </row>
    <row r="50" spans="5:9" x14ac:dyDescent="0.2">
      <c r="E50" s="31" t="s">
        <v>137</v>
      </c>
      <c r="F50" s="31">
        <v>31</v>
      </c>
      <c r="G50">
        <f>SUM($F$6:F50)/Core_pages</f>
        <v>0.81155555555555559</v>
      </c>
      <c r="H50">
        <f t="shared" si="1"/>
        <v>52</v>
      </c>
      <c r="I50" t="s">
        <v>79</v>
      </c>
    </row>
    <row r="51" spans="5:9" x14ac:dyDescent="0.2">
      <c r="E51" s="31" t="s">
        <v>138</v>
      </c>
      <c r="F51" s="31">
        <v>31</v>
      </c>
      <c r="G51">
        <f>SUM($F$6:F51)/Core_pages</f>
        <v>0.83911111111111114</v>
      </c>
      <c r="H51">
        <f t="shared" si="1"/>
        <v>54</v>
      </c>
      <c r="I51" t="s">
        <v>79</v>
      </c>
    </row>
    <row r="52" spans="5:9" x14ac:dyDescent="0.2">
      <c r="E52" s="31" t="s">
        <v>99</v>
      </c>
      <c r="F52" s="31">
        <v>30</v>
      </c>
      <c r="G52">
        <f>SUM($F$6:F52)/Core_pages</f>
        <v>0.86577777777777776</v>
      </c>
      <c r="H52">
        <f t="shared" si="1"/>
        <v>56</v>
      </c>
      <c r="I52" t="s">
        <v>79</v>
      </c>
    </row>
    <row r="53" spans="5:9" x14ac:dyDescent="0.2">
      <c r="E53" s="31" t="s">
        <v>100</v>
      </c>
      <c r="F53" s="31">
        <v>24</v>
      </c>
      <c r="G53">
        <f>SUM($F$6:F53)/Core_pages</f>
        <v>0.88711111111111107</v>
      </c>
      <c r="H53">
        <f t="shared" si="1"/>
        <v>57</v>
      </c>
      <c r="I53" t="s">
        <v>79</v>
      </c>
    </row>
    <row r="54" spans="5:9" x14ac:dyDescent="0.2">
      <c r="E54" s="31" t="s">
        <v>121</v>
      </c>
      <c r="F54" s="31">
        <v>13</v>
      </c>
      <c r="G54">
        <f>SUM($F$6:F54)/Core_pages</f>
        <v>0.89866666666666661</v>
      </c>
      <c r="H54">
        <f t="shared" si="1"/>
        <v>58</v>
      </c>
      <c r="I54" t="s">
        <v>79</v>
      </c>
    </row>
    <row r="55" spans="5:9" x14ac:dyDescent="0.2">
      <c r="E55" s="31" t="s">
        <v>120</v>
      </c>
      <c r="F55" s="31">
        <v>15</v>
      </c>
      <c r="G55">
        <f>SUM($F$6:F55)/Core_pages</f>
        <v>0.91200000000000003</v>
      </c>
      <c r="H55">
        <f t="shared" si="1"/>
        <v>59</v>
      </c>
      <c r="I55" t="s">
        <v>79</v>
      </c>
    </row>
    <row r="56" spans="5:9" x14ac:dyDescent="0.2">
      <c r="E56" s="31" t="s">
        <v>132</v>
      </c>
      <c r="F56" s="31">
        <v>20</v>
      </c>
      <c r="G56">
        <f>SUM($F$6:F56)/Core_pages</f>
        <v>0.92977777777777781</v>
      </c>
      <c r="H56">
        <f t="shared" si="1"/>
        <v>60</v>
      </c>
      <c r="I56" t="s">
        <v>79</v>
      </c>
    </row>
    <row r="57" spans="5:9" x14ac:dyDescent="0.2">
      <c r="E57" s="31" t="s">
        <v>133</v>
      </c>
      <c r="F57" s="31">
        <v>19</v>
      </c>
      <c r="G57">
        <f>SUM($F$6:F57)/Core_pages</f>
        <v>0.94666666666666666</v>
      </c>
      <c r="H57">
        <f t="shared" si="1"/>
        <v>61</v>
      </c>
      <c r="I57" t="s">
        <v>79</v>
      </c>
    </row>
    <row r="58" spans="5:9" x14ac:dyDescent="0.2">
      <c r="E58" s="31" t="s">
        <v>134</v>
      </c>
      <c r="F58" s="31">
        <v>12</v>
      </c>
      <c r="G58">
        <f>SUM($F$6:F58)/Core_pages</f>
        <v>0.95733333333333337</v>
      </c>
      <c r="H58">
        <f t="shared" si="1"/>
        <v>62</v>
      </c>
      <c r="I58" t="s">
        <v>79</v>
      </c>
    </row>
    <row r="59" spans="5:9" x14ac:dyDescent="0.2">
      <c r="E59" s="31" t="s">
        <v>135</v>
      </c>
      <c r="F59" s="31">
        <v>12</v>
      </c>
      <c r="G59">
        <f>SUM($F$6:F59)/Core_pages</f>
        <v>0.96799999999999997</v>
      </c>
      <c r="H59">
        <f t="shared" si="1"/>
        <v>62</v>
      </c>
      <c r="I59" t="s">
        <v>79</v>
      </c>
    </row>
    <row r="60" spans="5:9" x14ac:dyDescent="0.2">
      <c r="E60" s="31" t="s">
        <v>143</v>
      </c>
      <c r="F60" s="31">
        <v>36</v>
      </c>
      <c r="G60">
        <f>SUM($F$6:F60)/Core_pages</f>
        <v>1</v>
      </c>
      <c r="H60">
        <f t="shared" si="1"/>
        <v>65</v>
      </c>
      <c r="I60" t="s">
        <v>79</v>
      </c>
    </row>
    <row r="61" spans="5:9" x14ac:dyDescent="0.2">
      <c r="E61" s="31"/>
      <c r="F61" s="28"/>
    </row>
    <row r="62" spans="5:9" x14ac:dyDescent="0.2">
      <c r="E62" s="31"/>
      <c r="F62" s="28"/>
    </row>
    <row r="63" spans="5:9" x14ac:dyDescent="0.2">
      <c r="E63" s="31"/>
      <c r="F63" s="28"/>
    </row>
    <row r="64" spans="5:9" x14ac:dyDescent="0.2">
      <c r="E64" s="31"/>
      <c r="F64" s="28"/>
    </row>
    <row r="65" spans="5:6" x14ac:dyDescent="0.2">
      <c r="E65" s="31"/>
      <c r="F65" s="28"/>
    </row>
    <row r="66" spans="5:6" x14ac:dyDescent="0.2">
      <c r="E66" s="31"/>
      <c r="F66" s="28"/>
    </row>
    <row r="67" spans="5:6" x14ac:dyDescent="0.2">
      <c r="E67" s="31"/>
      <c r="F67" s="28"/>
    </row>
    <row r="68" spans="5:6" x14ac:dyDescent="0.2">
      <c r="E68" s="31"/>
      <c r="F68" s="28"/>
    </row>
    <row r="69" spans="5:6" x14ac:dyDescent="0.2">
      <c r="E69" s="31"/>
      <c r="F69" s="28"/>
    </row>
    <row r="70" spans="5:6" x14ac:dyDescent="0.2">
      <c r="E70" s="31"/>
      <c r="F70" s="28"/>
    </row>
    <row r="71" spans="5:6" x14ac:dyDescent="0.2">
      <c r="E71" s="31"/>
      <c r="F71" s="28"/>
    </row>
    <row r="72" spans="5:6" x14ac:dyDescent="0.2">
      <c r="E72" s="31"/>
      <c r="F72" s="28"/>
    </row>
    <row r="73" spans="5:6" x14ac:dyDescent="0.2">
      <c r="E73" s="31"/>
      <c r="F73" s="28"/>
    </row>
    <row r="74" spans="5:6" x14ac:dyDescent="0.2">
      <c r="E74" s="31"/>
      <c r="F74" s="28"/>
    </row>
    <row r="75" spans="5:6" x14ac:dyDescent="0.2">
      <c r="E75" s="31"/>
      <c r="F75" s="28"/>
    </row>
    <row r="76" spans="5:6" x14ac:dyDescent="0.2">
      <c r="E76" s="31"/>
      <c r="F76" s="28"/>
    </row>
    <row r="77" spans="5:6" x14ac:dyDescent="0.2">
      <c r="E77" s="31"/>
      <c r="F77" s="28"/>
    </row>
    <row r="78" spans="5:6" x14ac:dyDescent="0.2">
      <c r="E78" s="31"/>
      <c r="F78" s="28"/>
    </row>
    <row r="79" spans="5:6" x14ac:dyDescent="0.2">
      <c r="E79" s="31"/>
      <c r="F79" s="28"/>
    </row>
    <row r="80" spans="5:6" x14ac:dyDescent="0.2">
      <c r="E80" s="31"/>
      <c r="F80" s="28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Documentation</vt:lpstr>
      <vt:lpstr>Schedule</vt:lpstr>
      <vt:lpstr>Tracking</vt:lpstr>
      <vt:lpstr>Revisions</vt:lpstr>
      <vt:lpstr>info</vt:lpstr>
      <vt:lpstr>ActFDate</vt:lpstr>
      <vt:lpstr>Column_offset</vt:lpstr>
      <vt:lpstr>CompFlag</vt:lpstr>
      <vt:lpstr>Core_pages</vt:lpstr>
      <vt:lpstr>Core_pct</vt:lpstr>
      <vt:lpstr>DayLookUp</vt:lpstr>
      <vt:lpstr>extension_names</vt:lpstr>
      <vt:lpstr>extension_names_2</vt:lpstr>
      <vt:lpstr>extension_pages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Zachary Fischer</cp:lastModifiedBy>
  <cp:lastPrinted>2015-05-14T18:37:04Z</cp:lastPrinted>
  <dcterms:created xsi:type="dcterms:W3CDTF">2014-07-30T14:04:26Z</dcterms:created>
  <dcterms:modified xsi:type="dcterms:W3CDTF">2023-11-06T14:29:44Z</dcterms:modified>
</cp:coreProperties>
</file>