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4 Spring and Fall\RM 2024 Spring\"/>
    </mc:Choice>
  </mc:AlternateContent>
  <xr:revisionPtr revIDLastSave="0" documentId="13_ncr:1_{26DA5FD0-0D1B-475F-A009-B359649379A9}" xr6:coauthVersionLast="47" xr6:coauthVersionMax="47" xr10:uidLastSave="{00000000-0000-0000-0000-000000000000}"/>
  <bookViews>
    <workbookView xWindow="-98" yWindow="-98" windowWidth="20715" windowHeight="13155" tabRatio="728" xr2:uid="{00000000-000D-0000-FFFF-FFFF00000000}"/>
  </bookViews>
  <sheets>
    <sheet name="Documentation" sheetId="6" r:id="rId1"/>
    <sheet name="Schedule" sheetId="3" r:id="rId2"/>
    <sheet name="Tracking" sheetId="2" r:id="rId3"/>
    <sheet name="Schedule (double)" sheetId="9" state="hidden" r:id="rId4"/>
    <sheet name="Tracking (double)" sheetId="10" state="hidden" r:id="rId5"/>
    <sheet name="info" sheetId="7" state="hidden" r:id="rId6"/>
  </sheets>
  <definedNames>
    <definedName name="ActFDate" localSheetId="3">'Schedule (double)'!$C$6:$C$102</definedName>
    <definedName name="ActFDate">Schedule!$C$6:$C$48</definedName>
    <definedName name="CompFlag" localSheetId="3">'Schedule (double)'!$K$6:$K$102</definedName>
    <definedName name="CompFlag">Schedule!$K$6:$K$48</definedName>
    <definedName name="ExamDate" localSheetId="3">'Schedule (double)'!#REF!</definedName>
    <definedName name="ExamDate" localSheetId="4">Schedule!#REF!</definedName>
    <definedName name="ExamDate">Schedule!#REF!</definedName>
    <definedName name="LessonDays">info!$F$6:$H$51</definedName>
    <definedName name="LessonDaysDouble">info!$I$6:$K$51</definedName>
    <definedName name="MasterTable" localSheetId="3">#REF!</definedName>
    <definedName name="MasterTable" localSheetId="4">#REF!</definedName>
    <definedName name="MasterTable">#REF!</definedName>
    <definedName name="PgCnt" localSheetId="3">'Schedule (double)'!$J$6:$J$102</definedName>
    <definedName name="PgCnt">Schedule!$J$6:$J$48</definedName>
    <definedName name="_xlnm.Print_Area" localSheetId="0">Documentation!$A$1:$K$43</definedName>
    <definedName name="_xlnm.Print_Area" localSheetId="1">Schedule!$A$1:$L$85</definedName>
    <definedName name="_xlnm.Print_Titles" localSheetId="1">Schedule!$1:$5</definedName>
    <definedName name="_xlnm.Print_Titles" localSheetId="3">'Schedule (double)'!$1:$5</definedName>
    <definedName name="StartDate" localSheetId="3">'Schedule (double)'!$D$1</definedName>
    <definedName name="StartDate">Schedule!$D$1</definedName>
    <definedName name="TargetDays">info!$B$10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62" i="9"/>
  <c r="M61" i="9"/>
  <c r="M60" i="9"/>
  <c r="M13" i="9"/>
  <c r="M12" i="9"/>
  <c r="M11" i="9"/>
  <c r="M79" i="9"/>
  <c r="M78" i="9"/>
  <c r="M77" i="9"/>
  <c r="M76" i="9"/>
  <c r="M75" i="9"/>
  <c r="M74" i="9"/>
  <c r="M73" i="9"/>
  <c r="M72" i="9"/>
  <c r="M71" i="9"/>
  <c r="M70" i="9"/>
  <c r="M69" i="9"/>
  <c r="M68" i="9"/>
  <c r="M42" i="9"/>
  <c r="M41" i="9"/>
  <c r="M40" i="9"/>
  <c r="M39" i="9"/>
  <c r="M38" i="9"/>
  <c r="M37" i="9"/>
  <c r="M36" i="9"/>
  <c r="M35" i="9"/>
  <c r="M34" i="9"/>
  <c r="M33" i="9"/>
  <c r="M32" i="9"/>
  <c r="M99" i="9" l="1"/>
  <c r="M100" i="9"/>
  <c r="M101" i="9"/>
  <c r="M48" i="9"/>
  <c r="M49" i="9"/>
  <c r="M50" i="9"/>
  <c r="M51" i="9"/>
  <c r="M52" i="9"/>
  <c r="M53" i="9"/>
  <c r="M27" i="9"/>
  <c r="M28" i="9"/>
  <c r="M29" i="9"/>
  <c r="M30" i="9"/>
  <c r="M66" i="9" l="1"/>
  <c r="M65" i="9"/>
  <c r="M18" i="9"/>
  <c r="M17" i="9"/>
  <c r="B3" i="7"/>
  <c r="D105" i="9" l="1"/>
  <c r="J4" i="7" l="1"/>
  <c r="K41" i="7" s="1"/>
  <c r="B2" i="7"/>
  <c r="B9" i="7" s="1"/>
  <c r="B5" i="7"/>
  <c r="G4" i="7"/>
  <c r="H41" i="7" s="1"/>
  <c r="M92" i="9"/>
  <c r="M93" i="9"/>
  <c r="M94" i="9"/>
  <c r="M95" i="9"/>
  <c r="M96" i="9"/>
  <c r="M97" i="9"/>
  <c r="M98" i="9"/>
  <c r="M87" i="9"/>
  <c r="M88" i="9"/>
  <c r="M89" i="9"/>
  <c r="M45" i="9"/>
  <c r="M46" i="9"/>
  <c r="M47" i="9"/>
  <c r="M26" i="9"/>
  <c r="M55" i="9"/>
  <c r="M56" i="9"/>
  <c r="M57" i="9"/>
  <c r="M58" i="9"/>
  <c r="M59" i="9"/>
  <c r="M63" i="9"/>
  <c r="M64" i="9"/>
  <c r="M67" i="9"/>
  <c r="M80" i="9"/>
  <c r="M81" i="9"/>
  <c r="M82" i="9"/>
  <c r="M83" i="9"/>
  <c r="M84" i="9"/>
  <c r="M85" i="9"/>
  <c r="M86" i="9"/>
  <c r="M90" i="9"/>
  <c r="M91" i="9"/>
  <c r="M102" i="9"/>
  <c r="M43" i="9"/>
  <c r="M44" i="9"/>
  <c r="M20" i="9"/>
  <c r="M21" i="9"/>
  <c r="M22" i="9"/>
  <c r="M23" i="9"/>
  <c r="M24" i="9"/>
  <c r="M25" i="9"/>
  <c r="M7" i="9"/>
  <c r="M8" i="9"/>
  <c r="M9" i="9"/>
  <c r="M10" i="9"/>
  <c r="M14" i="9"/>
  <c r="M15" i="9"/>
  <c r="M16" i="9"/>
  <c r="D104" i="9"/>
  <c r="B77" i="3"/>
  <c r="B78" i="3" s="1"/>
  <c r="B132" i="9" s="1"/>
  <c r="B72" i="3"/>
  <c r="B73" i="3" s="1"/>
  <c r="B127" i="9" s="1"/>
  <c r="B67" i="3"/>
  <c r="B121" i="9" s="1"/>
  <c r="B66" i="3"/>
  <c r="D67" i="3" s="1"/>
  <c r="B64" i="3"/>
  <c r="B118" i="9" s="1"/>
  <c r="B57" i="3"/>
  <c r="B111" i="9" s="1"/>
  <c r="B54" i="3"/>
  <c r="B108" i="9" s="1"/>
  <c r="B137" i="9"/>
  <c r="B139" i="9"/>
  <c r="A54" i="3"/>
  <c r="A55" i="3" s="1"/>
  <c r="A57" i="3" s="1"/>
  <c r="M54" i="9"/>
  <c r="M31" i="9"/>
  <c r="M19" i="9"/>
  <c r="K3" i="9"/>
  <c r="K2" i="9"/>
  <c r="K2" i="3"/>
  <c r="K3" i="3"/>
  <c r="H50" i="7" l="1"/>
  <c r="H51" i="7"/>
  <c r="K51" i="7"/>
  <c r="K50" i="7"/>
  <c r="H42" i="7"/>
  <c r="K42" i="7"/>
  <c r="H40" i="7"/>
  <c r="H34" i="7"/>
  <c r="H36" i="7"/>
  <c r="H37" i="7"/>
  <c r="H35" i="7"/>
  <c r="H39" i="7"/>
  <c r="H38" i="7"/>
  <c r="K40" i="7"/>
  <c r="K34" i="7"/>
  <c r="K39" i="7"/>
  <c r="K35" i="7"/>
  <c r="K38" i="7"/>
  <c r="K36" i="7"/>
  <c r="K37" i="7"/>
  <c r="H28" i="7"/>
  <c r="H31" i="7"/>
  <c r="H26" i="7"/>
  <c r="H33" i="7"/>
  <c r="H29" i="7"/>
  <c r="H25" i="7"/>
  <c r="H24" i="7"/>
  <c r="H32" i="7"/>
  <c r="H27" i="7"/>
  <c r="H30" i="7"/>
  <c r="K33" i="7"/>
  <c r="K29" i="7"/>
  <c r="K25" i="7"/>
  <c r="K32" i="7"/>
  <c r="K24" i="7"/>
  <c r="K30" i="7"/>
  <c r="K28" i="7"/>
  <c r="K31" i="7"/>
  <c r="K27" i="7"/>
  <c r="K26" i="7"/>
  <c r="K75" i="7"/>
  <c r="K67" i="7"/>
  <c r="K59" i="7"/>
  <c r="K74" i="7"/>
  <c r="K66" i="7"/>
  <c r="K58" i="7"/>
  <c r="K65" i="7"/>
  <c r="K62" i="7"/>
  <c r="K60" i="7"/>
  <c r="K73" i="7"/>
  <c r="K72" i="7"/>
  <c r="K64" i="7"/>
  <c r="K71" i="7"/>
  <c r="K63" i="7"/>
  <c r="K70" i="7"/>
  <c r="K68" i="7"/>
  <c r="K69" i="7"/>
  <c r="K61" i="7"/>
  <c r="H75" i="7"/>
  <c r="H63" i="7"/>
  <c r="H58" i="7"/>
  <c r="H73" i="7"/>
  <c r="H65" i="7"/>
  <c r="H72" i="7"/>
  <c r="H64" i="7"/>
  <c r="H71" i="7"/>
  <c r="H67" i="7"/>
  <c r="H59" i="7"/>
  <c r="H69" i="7"/>
  <c r="H61" i="7"/>
  <c r="H68" i="7"/>
  <c r="H60" i="7"/>
  <c r="H74" i="7"/>
  <c r="H70" i="7"/>
  <c r="H66" i="7"/>
  <c r="H62" i="7"/>
  <c r="H56" i="7"/>
  <c r="H22" i="7"/>
  <c r="H19" i="7"/>
  <c r="H15" i="7"/>
  <c r="H12" i="7"/>
  <c r="H21" i="7"/>
  <c r="H18" i="7"/>
  <c r="H14" i="7"/>
  <c r="H20" i="7"/>
  <c r="H17" i="7"/>
  <c r="H13" i="7"/>
  <c r="H23" i="7"/>
  <c r="H16" i="7"/>
  <c r="K21" i="7"/>
  <c r="K18" i="7"/>
  <c r="K14" i="7"/>
  <c r="K20" i="7"/>
  <c r="K17" i="7"/>
  <c r="K13" i="7"/>
  <c r="K23" i="7"/>
  <c r="K16" i="7"/>
  <c r="K22" i="7"/>
  <c r="K19" i="7"/>
  <c r="K15" i="7"/>
  <c r="K12" i="7"/>
  <c r="H48" i="7"/>
  <c r="K56" i="7"/>
  <c r="K57" i="7"/>
  <c r="K47" i="7"/>
  <c r="K45" i="7"/>
  <c r="K44" i="7"/>
  <c r="K46" i="7"/>
  <c r="K43" i="7"/>
  <c r="K8" i="7"/>
  <c r="K55" i="7"/>
  <c r="H55" i="7"/>
  <c r="H46" i="7"/>
  <c r="H43" i="7"/>
  <c r="B8" i="7"/>
  <c r="H49" i="7"/>
  <c r="H47" i="7"/>
  <c r="H7" i="7"/>
  <c r="H57" i="7"/>
  <c r="H45" i="7"/>
  <c r="H44" i="7"/>
  <c r="B120" i="9"/>
  <c r="D121" i="9" s="1"/>
  <c r="H9" i="7"/>
  <c r="K48" i="7"/>
  <c r="K10" i="7"/>
  <c r="K11" i="7"/>
  <c r="K9" i="7"/>
  <c r="K49" i="7"/>
  <c r="K7" i="7"/>
  <c r="K6" i="7"/>
  <c r="H6" i="7"/>
  <c r="H8" i="7"/>
  <c r="H10" i="7"/>
  <c r="H11" i="7"/>
  <c r="B10" i="7"/>
  <c r="L45" i="3" s="1"/>
  <c r="B58" i="3"/>
  <c r="B112" i="9" s="1"/>
  <c r="B131" i="9"/>
  <c r="B55" i="3"/>
  <c r="B109" i="9" s="1"/>
  <c r="B126" i="9"/>
  <c r="A64" i="3"/>
  <c r="A58" i="3"/>
  <c r="A66" i="3"/>
  <c r="A67" i="3" s="1"/>
  <c r="K1" i="9"/>
  <c r="K1" i="3"/>
  <c r="L34" i="3" l="1"/>
  <c r="L62" i="9"/>
  <c r="L12" i="9"/>
  <c r="L73" i="9"/>
  <c r="L69" i="9"/>
  <c r="L40" i="9"/>
  <c r="L32" i="9"/>
  <c r="L77" i="9"/>
  <c r="L35" i="9"/>
  <c r="L61" i="9"/>
  <c r="L11" i="9"/>
  <c r="L76" i="9"/>
  <c r="L72" i="9"/>
  <c r="L68" i="9"/>
  <c r="L39" i="9"/>
  <c r="L71" i="9"/>
  <c r="L38" i="9"/>
  <c r="L60" i="9"/>
  <c r="L79" i="9"/>
  <c r="L42" i="9"/>
  <c r="L34" i="9"/>
  <c r="L75" i="9"/>
  <c r="L37" i="9"/>
  <c r="L13" i="9"/>
  <c r="L78" i="9"/>
  <c r="L74" i="9"/>
  <c r="L70" i="9"/>
  <c r="L41" i="9"/>
  <c r="L33" i="9"/>
  <c r="L36" i="9"/>
  <c r="L10" i="3"/>
  <c r="L11" i="3"/>
  <c r="L9" i="3"/>
  <c r="L35" i="3"/>
  <c r="L26" i="3"/>
  <c r="L29" i="3"/>
  <c r="L32" i="3"/>
  <c r="L36" i="3"/>
  <c r="L27" i="3"/>
  <c r="L33" i="3"/>
  <c r="L30" i="3"/>
  <c r="L28" i="3"/>
  <c r="L31" i="3"/>
  <c r="L23" i="3"/>
  <c r="L16" i="3"/>
  <c r="L19" i="3"/>
  <c r="L20" i="3"/>
  <c r="L21" i="3"/>
  <c r="L22" i="3"/>
  <c r="L15" i="3"/>
  <c r="L25" i="3"/>
  <c r="L24" i="3"/>
  <c r="L17" i="3"/>
  <c r="L18" i="3"/>
  <c r="L52" i="9"/>
  <c r="L53" i="9"/>
  <c r="L99" i="9"/>
  <c r="L100" i="9"/>
  <c r="L101" i="9"/>
  <c r="L48" i="9"/>
  <c r="L28" i="9"/>
  <c r="L49" i="9"/>
  <c r="L29" i="9"/>
  <c r="L50" i="9"/>
  <c r="L30" i="9"/>
  <c r="L51" i="9"/>
  <c r="L93" i="9"/>
  <c r="L37" i="3"/>
  <c r="L102" i="9"/>
  <c r="B11" i="7"/>
  <c r="L21" i="9"/>
  <c r="L26" i="9"/>
  <c r="L84" i="9"/>
  <c r="L43" i="9"/>
  <c r="L85" i="9"/>
  <c r="L57" i="9"/>
  <c r="L40" i="3"/>
  <c r="L20" i="9"/>
  <c r="L58" i="9"/>
  <c r="L15" i="9"/>
  <c r="L41" i="3"/>
  <c r="L8" i="3"/>
  <c r="L81" i="9"/>
  <c r="L92" i="9"/>
  <c r="L89" i="9"/>
  <c r="L47" i="9"/>
  <c r="L90" i="9"/>
  <c r="L43" i="3"/>
  <c r="L86" i="9"/>
  <c r="L94" i="9"/>
  <c r="L19" i="9"/>
  <c r="L44" i="9"/>
  <c r="L83" i="9"/>
  <c r="L63" i="9"/>
  <c r="L88" i="9"/>
  <c r="L82" i="9"/>
  <c r="L67" i="9"/>
  <c r="L7" i="3"/>
  <c r="L96" i="9"/>
  <c r="L23" i="9"/>
  <c r="L46" i="9"/>
  <c r="L87" i="9"/>
  <c r="L44" i="3"/>
  <c r="L55" i="9"/>
  <c r="L12" i="3"/>
  <c r="L31" i="9"/>
  <c r="L95" i="9"/>
  <c r="L7" i="9"/>
  <c r="L97" i="9"/>
  <c r="L14" i="9"/>
  <c r="L42" i="3"/>
  <c r="L10" i="9"/>
  <c r="L25" i="9"/>
  <c r="L9" i="9"/>
  <c r="L39" i="3"/>
  <c r="L6" i="3"/>
  <c r="B6" i="3" s="1"/>
  <c r="L98" i="9"/>
  <c r="L27" i="9"/>
  <c r="L46" i="3"/>
  <c r="L59" i="9"/>
  <c r="L54" i="9"/>
  <c r="L45" i="9"/>
  <c r="L22" i="9"/>
  <c r="L48" i="3"/>
  <c r="L14" i="3"/>
  <c r="L47" i="3"/>
  <c r="L91" i="9"/>
  <c r="L80" i="9"/>
  <c r="L56" i="9"/>
  <c r="L16" i="9"/>
  <c r="L17" i="9"/>
  <c r="L65" i="9"/>
  <c r="L18" i="9"/>
  <c r="L66" i="9"/>
  <c r="L6" i="9"/>
  <c r="B6" i="9" s="1"/>
  <c r="L13" i="3"/>
  <c r="L24" i="9"/>
  <c r="L64" i="9"/>
  <c r="L8" i="9"/>
  <c r="L38" i="3"/>
  <c r="A72" i="3"/>
  <c r="A73" i="3" s="1"/>
  <c r="A77" i="3"/>
  <c r="A78" i="3" s="1"/>
  <c r="B7" i="3" l="1"/>
  <c r="B8" i="3" s="1"/>
  <c r="B9" i="3" s="1"/>
  <c r="B10" i="3" s="1"/>
  <c r="B11" i="3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N7" i="3" l="1"/>
  <c r="O7" i="3" s="1"/>
  <c r="N7" i="9"/>
  <c r="O7" i="9" s="1"/>
  <c r="N11" i="9" l="1"/>
  <c r="O11" i="9" s="1"/>
  <c r="N8" i="9"/>
  <c r="O8" i="9" s="1"/>
  <c r="N8" i="3" l="1"/>
  <c r="O8" i="3" s="1"/>
  <c r="N13" i="9"/>
  <c r="O13" i="9" s="1"/>
  <c r="N12" i="9"/>
  <c r="O12" i="9" s="1"/>
  <c r="N9" i="9"/>
  <c r="O9" i="9" s="1"/>
  <c r="N10" i="9" l="1"/>
  <c r="O10" i="9" s="1"/>
  <c r="N14" i="9" l="1"/>
  <c r="O14" i="9" s="1"/>
  <c r="N9" i="3" l="1"/>
  <c r="O9" i="3" s="1"/>
  <c r="N15" i="9"/>
  <c r="O15" i="9" s="1"/>
  <c r="N10" i="3" l="1"/>
  <c r="O10" i="3" s="1"/>
  <c r="N16" i="9"/>
  <c r="O16" i="9" s="1"/>
  <c r="N11" i="3" l="1"/>
  <c r="O11" i="3" s="1"/>
  <c r="B12" i="3"/>
  <c r="B13" i="3" s="1"/>
  <c r="N17" i="9"/>
  <c r="O17" i="9" s="1"/>
  <c r="N12" i="3" l="1"/>
  <c r="O12" i="3" s="1"/>
  <c r="N18" i="9"/>
  <c r="O18" i="9" s="1"/>
  <c r="N19" i="9" l="1"/>
  <c r="O19" i="9" s="1"/>
  <c r="N13" i="3" l="1"/>
  <c r="O13" i="3" s="1"/>
  <c r="B14" i="3"/>
  <c r="N20" i="9"/>
  <c r="O20" i="9" s="1"/>
  <c r="N14" i="3" l="1"/>
  <c r="O14" i="3" s="1"/>
  <c r="B15" i="3"/>
  <c r="N21" i="9"/>
  <c r="O21" i="9" s="1"/>
  <c r="N15" i="3" l="1"/>
  <c r="O15" i="3" s="1"/>
  <c r="B16" i="3"/>
  <c r="N22" i="9"/>
  <c r="O22" i="9" s="1"/>
  <c r="B17" i="3" l="1"/>
  <c r="N16" i="3"/>
  <c r="O16" i="3" s="1"/>
  <c r="N23" i="9"/>
  <c r="O23" i="9" s="1"/>
  <c r="B18" i="3" l="1"/>
  <c r="N17" i="3"/>
  <c r="O17" i="3" s="1"/>
  <c r="N24" i="9"/>
  <c r="O24" i="9" s="1"/>
  <c r="B19" i="3" l="1"/>
  <c r="N18" i="3"/>
  <c r="O18" i="3" s="1"/>
  <c r="N32" i="9"/>
  <c r="O32" i="9" s="1"/>
  <c r="N25" i="9"/>
  <c r="O25" i="9" s="1"/>
  <c r="B20" i="3" l="1"/>
  <c r="B21" i="3" s="1"/>
  <c r="N19" i="3"/>
  <c r="O19" i="3" s="1"/>
  <c r="N33" i="9"/>
  <c r="O33" i="9" s="1"/>
  <c r="N26" i="9"/>
  <c r="O26" i="9" s="1"/>
  <c r="N27" i="9"/>
  <c r="O27" i="9" s="1"/>
  <c r="N20" i="3" l="1"/>
  <c r="O20" i="3" s="1"/>
  <c r="N34" i="9"/>
  <c r="O34" i="9" s="1"/>
  <c r="N28" i="9"/>
  <c r="O28" i="9" s="1"/>
  <c r="N35" i="9" l="1"/>
  <c r="O35" i="9" s="1"/>
  <c r="B22" i="3" l="1"/>
  <c r="N21" i="3"/>
  <c r="O21" i="3" s="1"/>
  <c r="N36" i="9"/>
  <c r="O36" i="9" s="1"/>
  <c r="N29" i="9"/>
  <c r="O29" i="9" s="1"/>
  <c r="B23" i="3" l="1"/>
  <c r="N22" i="3"/>
  <c r="O22" i="3" s="1"/>
  <c r="N37" i="9"/>
  <c r="O37" i="9" s="1"/>
  <c r="N30" i="9"/>
  <c r="O30" i="9" s="1"/>
  <c r="B24" i="3" l="1"/>
  <c r="N23" i="3"/>
  <c r="O23" i="3" s="1"/>
  <c r="N38" i="9"/>
  <c r="O38" i="9" s="1"/>
  <c r="N24" i="3" l="1"/>
  <c r="O24" i="3" s="1"/>
  <c r="B25" i="3"/>
  <c r="N39" i="9"/>
  <c r="O39" i="9" s="1"/>
  <c r="N25" i="3" l="1"/>
  <c r="O25" i="3" s="1"/>
  <c r="B26" i="3"/>
  <c r="N40" i="9"/>
  <c r="O40" i="9" s="1"/>
  <c r="B27" i="3" l="1"/>
  <c r="N26" i="3"/>
  <c r="N41" i="9"/>
  <c r="O41" i="9" s="1"/>
  <c r="B28" i="3" l="1"/>
  <c r="N27" i="3"/>
  <c r="B29" i="3" l="1"/>
  <c r="N28" i="3"/>
  <c r="N42" i="9"/>
  <c r="O42" i="9" s="1"/>
  <c r="O26" i="3"/>
  <c r="B30" i="3" l="1"/>
  <c r="N29" i="3"/>
  <c r="O27" i="3"/>
  <c r="N31" i="9"/>
  <c r="O31" i="9" s="1"/>
  <c r="B31" i="3" l="1"/>
  <c r="N30" i="3"/>
  <c r="O28" i="3"/>
  <c r="N43" i="9"/>
  <c r="O43" i="9" s="1"/>
  <c r="B32" i="3" l="1"/>
  <c r="N31" i="3"/>
  <c r="O29" i="3"/>
  <c r="N44" i="9"/>
  <c r="O44" i="9" s="1"/>
  <c r="B33" i="3" l="1"/>
  <c r="N32" i="3"/>
  <c r="O30" i="3"/>
  <c r="N45" i="9"/>
  <c r="O45" i="9" s="1"/>
  <c r="B34" i="3" l="1"/>
  <c r="N33" i="3"/>
  <c r="N68" i="9"/>
  <c r="O68" i="9" s="1"/>
  <c r="O31" i="3"/>
  <c r="N46" i="9"/>
  <c r="O46" i="9" s="1"/>
  <c r="B35" i="3" l="1"/>
  <c r="N34" i="3"/>
  <c r="O34" i="3" s="1"/>
  <c r="N69" i="9"/>
  <c r="O69" i="9" s="1"/>
  <c r="O32" i="3"/>
  <c r="N48" i="9"/>
  <c r="O48" i="9" s="1"/>
  <c r="N47" i="9"/>
  <c r="O47" i="9" s="1"/>
  <c r="B36" i="3" l="1"/>
  <c r="N35" i="3"/>
  <c r="N70" i="9"/>
  <c r="O70" i="9" s="1"/>
  <c r="O33" i="3"/>
  <c r="N49" i="9"/>
  <c r="O49" i="9" s="1"/>
  <c r="B37" i="3" l="1"/>
  <c r="N36" i="3"/>
  <c r="O36" i="3" s="1"/>
  <c r="N71" i="9"/>
  <c r="O71" i="9" s="1"/>
  <c r="O35" i="3"/>
  <c r="B38" i="3" l="1"/>
  <c r="N37" i="3"/>
  <c r="O37" i="3" s="1"/>
  <c r="N72" i="9"/>
  <c r="O72" i="9" s="1"/>
  <c r="N50" i="9"/>
  <c r="O50" i="9" s="1"/>
  <c r="B39" i="3" l="1"/>
  <c r="N38" i="3"/>
  <c r="O38" i="3" s="1"/>
  <c r="N73" i="9"/>
  <c r="O73" i="9" s="1"/>
  <c r="N51" i="9"/>
  <c r="O51" i="9" s="1"/>
  <c r="B40" i="3" l="1"/>
  <c r="N39" i="3"/>
  <c r="O39" i="3" s="1"/>
  <c r="N74" i="9"/>
  <c r="O74" i="9" s="1"/>
  <c r="N52" i="9"/>
  <c r="O52" i="9" s="1"/>
  <c r="B41" i="3" l="1"/>
  <c r="N40" i="3"/>
  <c r="O40" i="3" s="1"/>
  <c r="N75" i="9"/>
  <c r="O75" i="9" s="1"/>
  <c r="N53" i="9"/>
  <c r="O53" i="9" s="1"/>
  <c r="B42" i="3" l="1"/>
  <c r="N41" i="3"/>
  <c r="O41" i="3" s="1"/>
  <c r="N76" i="9"/>
  <c r="O76" i="9" s="1"/>
  <c r="B43" i="3" l="1"/>
  <c r="N42" i="3"/>
  <c r="O42" i="3" s="1"/>
  <c r="N77" i="9"/>
  <c r="O77" i="9" s="1"/>
  <c r="N54" i="9"/>
  <c r="O54" i="9" s="1"/>
  <c r="B44" i="3" l="1"/>
  <c r="N43" i="3"/>
  <c r="O43" i="3" s="1"/>
  <c r="N78" i="9"/>
  <c r="O78" i="9" s="1"/>
  <c r="N55" i="9"/>
  <c r="O55" i="9" s="1"/>
  <c r="B45" i="3" l="1"/>
  <c r="N44" i="3"/>
  <c r="O44" i="3" s="1"/>
  <c r="N60" i="9"/>
  <c r="O60" i="9" s="1"/>
  <c r="N56" i="9"/>
  <c r="O56" i="9" s="1"/>
  <c r="B46" i="3" l="1"/>
  <c r="N45" i="3"/>
  <c r="O45" i="3" s="1"/>
  <c r="N62" i="9"/>
  <c r="O62" i="9" s="1"/>
  <c r="N61" i="9"/>
  <c r="O61" i="9" s="1"/>
  <c r="N57" i="9"/>
  <c r="O57" i="9" s="1"/>
  <c r="B47" i="3" l="1"/>
  <c r="N46" i="3"/>
  <c r="O46" i="3" s="1"/>
  <c r="N58" i="9"/>
  <c r="O58" i="9" s="1"/>
  <c r="B48" i="3" l="1"/>
  <c r="N48" i="3" s="1"/>
  <c r="O48" i="3" s="1"/>
  <c r="N47" i="3"/>
  <c r="O47" i="3" s="1"/>
  <c r="N59" i="9"/>
  <c r="O59" i="9" s="1"/>
  <c r="N63" i="9" l="1"/>
  <c r="O63" i="9" s="1"/>
  <c r="N64" i="9" l="1"/>
  <c r="O64" i="9" s="1"/>
  <c r="N79" i="9" l="1"/>
  <c r="O79" i="9" s="1"/>
  <c r="N65" i="9"/>
  <c r="O65" i="9" s="1"/>
  <c r="N66" i="9" l="1"/>
  <c r="O66" i="9" s="1"/>
  <c r="N67" i="9" l="1"/>
  <c r="O67" i="9" s="1"/>
  <c r="N80" i="9" l="1"/>
  <c r="O80" i="9" s="1"/>
  <c r="N81" i="9" l="1"/>
  <c r="O81" i="9" s="1"/>
  <c r="N82" i="9" l="1"/>
  <c r="O82" i="9" s="1"/>
  <c r="N83" i="9" l="1"/>
  <c r="O83" i="9" s="1"/>
  <c r="N84" i="9" l="1"/>
  <c r="O84" i="9" s="1"/>
  <c r="N85" i="9" l="1"/>
  <c r="O85" i="9" s="1"/>
  <c r="N86" i="9" l="1"/>
  <c r="O86" i="9" s="1"/>
  <c r="N87" i="9" l="1"/>
  <c r="O87" i="9" s="1"/>
  <c r="N88" i="9" l="1"/>
  <c r="O88" i="9" s="1"/>
  <c r="N89" i="9" l="1"/>
  <c r="O89" i="9" s="1"/>
  <c r="N90" i="9" l="1"/>
  <c r="O90" i="9" s="1"/>
  <c r="N91" i="9" l="1"/>
  <c r="O91" i="9" s="1"/>
  <c r="N92" i="9" l="1"/>
  <c r="O92" i="9" s="1"/>
  <c r="N93" i="9" l="1"/>
  <c r="O93" i="9" s="1"/>
  <c r="N94" i="9" l="1"/>
  <c r="O94" i="9" s="1"/>
  <c r="N95" i="9" l="1"/>
  <c r="O95" i="9" s="1"/>
  <c r="N96" i="9" l="1"/>
  <c r="O96" i="9" s="1"/>
  <c r="N99" i="9" l="1"/>
  <c r="O99" i="9" s="1"/>
  <c r="N97" i="9"/>
  <c r="O97" i="9" s="1"/>
  <c r="N101" i="9" l="1"/>
  <c r="O101" i="9" s="1"/>
  <c r="N98" i="9"/>
  <c r="O98" i="9" s="1"/>
  <c r="N100" i="9" l="1"/>
  <c r="O100" i="9" s="1"/>
  <c r="N102" i="9" l="1"/>
  <c r="O102" i="9" s="1"/>
</calcChain>
</file>

<file path=xl/sharedStrings.xml><?xml version="1.0" encoding="utf-8"?>
<sst xmlns="http://schemas.openxmlformats.org/spreadsheetml/2006/main" count="946" uniqueCount="215">
  <si>
    <t>Pages</t>
  </si>
  <si>
    <t>% Complete</t>
  </si>
  <si>
    <t>Total Pages</t>
  </si>
  <si>
    <t>Completed Pages</t>
  </si>
  <si>
    <t>Actual Finish Date</t>
  </si>
  <si>
    <t>Completed?</t>
  </si>
  <si>
    <t>Duration (Days)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</si>
  <si>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</si>
  <si>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</si>
  <si>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</si>
  <si>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</si>
  <si>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</si>
  <si>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</si>
  <si>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</si>
  <si>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</si>
  <si>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</si>
  <si>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t>Syllabus Section</t>
  </si>
  <si>
    <t>Don't get too bogged down in model solutions—try to keep moving</t>
  </si>
  <si>
    <t>Refer to the detailed study manual, videos, and source material for clarification as needed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</si>
  <si>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</si>
  <si>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</si>
  <si>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</si>
  <si>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Use older (2012 and earlier) SOA exam problems to get topic-specific practice and get a feel for the question format</t>
  </si>
  <si>
    <t>Continue using all the way up through the exam date (but be sure to get a good night's rest before the exam!)</t>
  </si>
  <si>
    <t>Use flash cards and/or condensed outlines</t>
  </si>
  <si>
    <t>Days</t>
  </si>
  <si>
    <t>Day Factor</t>
  </si>
  <si>
    <t>Start Date</t>
  </si>
  <si>
    <t>Max End Date</t>
  </si>
  <si>
    <t>Target Days</t>
  </si>
  <si>
    <t>Ideal Days</t>
  </si>
  <si>
    <t>Ideal End Date</t>
  </si>
  <si>
    <t>Target End Date</t>
  </si>
  <si>
    <t>Padding</t>
  </si>
  <si>
    <t>Max Available Days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</si>
  <si>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</si>
  <si>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</si>
  <si>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</si>
  <si>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</si>
  <si>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</si>
  <si>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</si>
  <si>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</si>
  <si>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</si>
  <si>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</si>
  <si>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</si>
  <si>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</si>
  <si>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</si>
  <si>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</si>
  <si>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</si>
  <si>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</si>
  <si>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Duncan, Healthcare Risk Adjustment and Predictive Modeling, Ch 14</t>
  </si>
  <si>
    <t>MCCSR Calculation - GHS 108-14</t>
  </si>
  <si>
    <t>ERM Article</t>
  </si>
  <si>
    <t>Definitions of Risk - Financial ERM, Ch 7</t>
  </si>
  <si>
    <t>Risk Identification - Financial ERM, Ch 8</t>
  </si>
  <si>
    <t>Economic Capital - Financial ERM, Ch 18</t>
  </si>
  <si>
    <t>Understanding ORSA</t>
  </si>
  <si>
    <t>ASOP 46 - Risk Evaluation in ERM</t>
  </si>
  <si>
    <t>Risk Adjustment in Medicare - Pred. Modeling, Ch 14</t>
  </si>
  <si>
    <t>Work Section 1 Drill Problems, Review Formulas</t>
  </si>
  <si>
    <t>Work Section 2 Drill Problems, Review Formulas</t>
  </si>
  <si>
    <t>Work Section 3 Drill Problems, Review Formulas</t>
  </si>
  <si>
    <t>Duncan, Healthcare Risk Adjustment and Predictive Modeling, Ch 5</t>
  </si>
  <si>
    <t>Risk Adjustment</t>
  </si>
  <si>
    <t>https://www.soa.org/education/exam-req/edu-exam-group-health-specialty.aspx</t>
  </si>
  <si>
    <t>Do something fun, relax, and enjoy your first weekend off in a LONG time! You're FREE!!!!!</t>
  </si>
  <si>
    <t>TAKE EXAM  &lt;&lt;  You probably don't want to forget this one.</t>
  </si>
  <si>
    <t>Double Speed</t>
  </si>
  <si>
    <t>The analysis of past exams is posted on the seminar page and breaks questions down by source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</si>
  <si>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</si>
  <si>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</si>
  <si>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</si>
  <si>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</si>
  <si>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Complete another quick pass of videos and materials where you feel you need help in 2 week period</t>
  </si>
  <si>
    <t>Allocate time after taking the exam to grade your answers while the information is still fresh in your mind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</si>
  <si>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</si>
  <si>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</si>
  <si>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If time permits, try to brainstorm potential exam questions to pull together your own understanding of how topics could fit together</t>
  </si>
  <si>
    <t>Practice time management under pressure (3 mins per point, keep moving)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</si>
  <si>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</si>
  <si>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</si>
  <si>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Reinsurance - GHS 117-16</t>
  </si>
  <si>
    <t>MCCSR - GHS 107-16</t>
  </si>
  <si>
    <t>ASOP 23 - Data Quality</t>
  </si>
  <si>
    <t>ASOP 41 - Actuarial Communications</t>
  </si>
  <si>
    <t>ASOP 41</t>
  </si>
  <si>
    <t>ASOP 23</t>
  </si>
  <si>
    <t>Medicaid Risk Adjustment - Pred. Modeling, Ch 13</t>
  </si>
  <si>
    <t>ERM - GHS 121-18</t>
  </si>
  <si>
    <t>Why Are Many CO-OPs Failing - GHS 122-18</t>
  </si>
  <si>
    <t>ASOP 47 - Risk Treatment in ERM</t>
  </si>
  <si>
    <t>Risk Adjustment on ACA Exchanges - Pred. Modeling, Ch 21</t>
  </si>
  <si>
    <t>Duncan, Healthcare Risk Adjustment and Predictive Modeling, Ch 21</t>
  </si>
  <si>
    <t>Claims and Disease Mgmt</t>
  </si>
  <si>
    <t>Duncan, Healthcare Intervention, Ch. 3</t>
  </si>
  <si>
    <t>Care Mgmt Programs and Interventions</t>
  </si>
  <si>
    <t>Understanding the Economics of Care Mgmt Programs</t>
  </si>
  <si>
    <t>Applying the Economic Model - Opportunity Analysis</t>
  </si>
  <si>
    <t>Use of Propensity Scoring in Program Evaluation</t>
  </si>
  <si>
    <t>Actuarial Method for Evaluating Care Mgmt Outcomes</t>
  </si>
  <si>
    <t>Understanding Patient Risk and Impact on Trends</t>
  </si>
  <si>
    <t>RBC Calculation Examples - GHS 128-19</t>
  </si>
  <si>
    <t>ORSA Manual - GHS 116-19</t>
  </si>
  <si>
    <t>ASOP 45 - Health Based Risk Adjustment</t>
  </si>
  <si>
    <t>ASOP 45</t>
  </si>
  <si>
    <t>Duncan, Healthcare Intervention, Ch. 8</t>
  </si>
  <si>
    <t>Duncan, Healthcare Intervention, Ch. 9</t>
  </si>
  <si>
    <t>Duncan, Healthcare Intervention, Ch. 11</t>
  </si>
  <si>
    <t>Duncan, Healthcare Intervention, Ch. 12</t>
  </si>
  <si>
    <t>Duncan, Healthcare Intervention, Ch. 13</t>
  </si>
  <si>
    <t>ASOP 55 - Capital Adequacy Assessment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</si>
  <si>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</si>
  <si>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</si>
  <si>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</si>
  <si>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After you register with the SOA, you will then have to register with the computer center, Prometric.  Spots may fill up, so do this ASAP!</t>
  </si>
  <si>
    <t>Valuation of Care Management Vendors</t>
  </si>
  <si>
    <t>Risk Adjustment and Market Stabilization</t>
  </si>
  <si>
    <t>Creating Stability in Unstabled Times: Risk Adjustment and Market Stabilization</t>
  </si>
  <si>
    <t>With the new syllabus changes, you may need to pull questions from various former exams to put together a "full length" practice from prior exams</t>
  </si>
  <si>
    <t>Write out answers to flash cards as much as possible to practice recall</t>
  </si>
  <si>
    <t>Today Feature in TIA Webpage/App</t>
  </si>
  <si>
    <t xml:space="preserve">an integrated study schedule designed to keep you on track and let you know what to do each day 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</si>
  <si>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</si>
  <si>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</si>
  <si>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</si>
  <si>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</si>
  <si>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</si>
  <si>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</si>
  <si>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</si>
  <si>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</si>
  <si>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</si>
  <si>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>Risk-Based Capital - Group, Ch 41 - GHS 130-22</t>
  </si>
  <si>
    <t>ERM-Health Risk Controls - GHS 131-22</t>
  </si>
  <si>
    <t>Risks of Pricing New Products: LTC - GHS 122-18</t>
  </si>
  <si>
    <t>COVID ORSA Guide - GHS 132-22</t>
  </si>
  <si>
    <t>Changing With The Times - ACA Risk Adj</t>
  </si>
  <si>
    <t>Changing With The Times - The Past and Future of ACA Risk Adjustment</t>
  </si>
  <si>
    <t>Save newer exams (2014-2022) for last two weeks</t>
  </si>
  <si>
    <t>Become extremely familiar with the exam-day process (e.g. read-through/break time, SOA Guide to Written Answer Exams, etc)</t>
  </si>
  <si>
    <t>Allocate half days to take the exams for 2014 - 2022 under real exam conditions - 2 hr 15 min exam, no breaks</t>
  </si>
  <si>
    <t>and was developed by The Infinite Actuary.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</si>
  <si>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</si>
  <si>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</si>
  <si>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</si>
  <si>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</si>
  <si>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</si>
  <si>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</si>
  <si>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</si>
  <si>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Health Plan Payroll Contributions - GHRM 101-23</t>
  </si>
  <si>
    <t>Recommend an Employee Benefits Strategy - GHRM 102-23</t>
  </si>
  <si>
    <t>Flexible Accounts - GHRM 103-23 Part 1</t>
  </si>
  <si>
    <t>Adverse Selection - GHRM 103-23 Part 2</t>
  </si>
  <si>
    <t>Consumers to the Rescue?  HDHPs and HSAs</t>
  </si>
  <si>
    <t>Value-Based Care Framework</t>
  </si>
  <si>
    <t>Cost of Value-Based Care</t>
  </si>
  <si>
    <t>Provider Payment Arrangements</t>
  </si>
  <si>
    <t>Bundled Payment Contracting - GHRM 104-23</t>
  </si>
  <si>
    <t>Avoiding Unintended Incentives in ACO Payment Models - GHRM 105-23</t>
  </si>
  <si>
    <t>ACO Savings Calculation - Risk Adjustment, Ch. 22</t>
  </si>
  <si>
    <t>Value Based Pharmacy:  Canadian Example - GHRM 108-23</t>
  </si>
  <si>
    <t>Episode-Based Phyisican Profiling - GHRM 106-23</t>
  </si>
  <si>
    <t>Physician Cost Profiling - GHRM 107-23</t>
  </si>
  <si>
    <t>Tiering in Healthcare - GHRM 109-23</t>
  </si>
  <si>
    <t>Provider Networks - Group, Ch. 45 - GHRM 114-23</t>
  </si>
  <si>
    <t>Testing Actuarial Methods for Evaluating DM Savings Outcomes</t>
  </si>
  <si>
    <t>End of Life Outcomes with or without Early Palliative Care - GHRM 110-23</t>
  </si>
  <si>
    <t>Early Intervention of Palliative Care During COVID-19 - GHRM 111-23</t>
  </si>
  <si>
    <t>Risk Adjustment in State Medicaid Programs</t>
  </si>
  <si>
    <t>HHS-Operated Risk Adjustment - GHRM 112-23</t>
  </si>
  <si>
    <t>Reinsurance - GHRM 113-23</t>
  </si>
  <si>
    <t>Work Section 4 Drill Problems, Review Formulas</t>
  </si>
  <si>
    <t>4. Risk Adjustment</t>
  </si>
  <si>
    <t>3. Claims and Disease Management</t>
  </si>
  <si>
    <t>1. Employee Benefits Strategy</t>
  </si>
  <si>
    <t>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</si>
  <si>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</si>
  <si>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</si>
  <si>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</si>
  <si>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</si>
  <si>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</si>
  <si>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</si>
  <si>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GHRM 102-23:  Recommend an Employee Benefits Strategy</t>
  </si>
  <si>
    <t>Practical Guide to Private Exchanges</t>
  </si>
  <si>
    <t>GHRM 103-23:  Part 1 - McKay, Canadian Hbk. of Flex Bft, Ch. 7</t>
  </si>
  <si>
    <t>GHRM 103-23:  Part 2 - McKay, Canadian Hbk. of Flex Bft, Ch. 16</t>
  </si>
  <si>
    <t>GHRM 101-23:  Health Plan Payroll Contribution Strategies</t>
  </si>
  <si>
    <t>2. Provider Reimbursement</t>
  </si>
  <si>
    <t>Provider Reimbursement</t>
  </si>
  <si>
    <t>Skwire, Group Insurance, Ch 45</t>
  </si>
  <si>
    <t>GHRM 104-23:  Evaluating Bundled Payment Contracting</t>
  </si>
  <si>
    <t>Duncan, Healthcare Risk Adjustment, Ch. 22</t>
  </si>
  <si>
    <t>GHRM 105-23:  Avoiding Unintended Incentives in ACO Payment Models</t>
  </si>
  <si>
    <t>Provider Payment Arrangements, Provider Risk, and Their Relationship with Cost of Health Care</t>
  </si>
  <si>
    <t>GHRM 108-23:  Value Based Pharmacy:  A Canadian Example Options</t>
  </si>
  <si>
    <t>GHRM 106-23:  Episode-Based Phyisican Profiling:  A Guide to the Perplexing</t>
  </si>
  <si>
    <t>GHRM 107-23:  Physician Cost Profiling:  Reliability and Risk of Misclassification</t>
  </si>
  <si>
    <t>GHRM 109-23:  The Application of Tiering of Healthcare (TNHPs)</t>
  </si>
  <si>
    <t>Duncan, Healthcare Intervention, Ch. 16</t>
  </si>
  <si>
    <t>GHRM 110-23 - End of Life Outcomes with or without Early Palliative Care</t>
  </si>
  <si>
    <t>GHRM 111-23 - Early Intervention of Palliative Care During COVID-19</t>
  </si>
  <si>
    <t>GHRM 113-23:  Life &amp; Health and Annuity Reinsurance</t>
  </si>
  <si>
    <t>GHRM 112-23:  HHS-Operated Risk Adj Methodology</t>
  </si>
  <si>
    <t>https://www.soa.org/education/exam-req/edu-exam-group-risk-mit/</t>
  </si>
  <si>
    <t>Allocate half days to take the exams for 2014 - 2023 under real exam conditions - 3 hr exam, no breaks</t>
  </si>
  <si>
    <t>Save newer exams (2014-2023) for last two weeks</t>
  </si>
  <si>
    <t>Yes</t>
  </si>
  <si>
    <t xml:space="preserve">This spreadsheet tracks your study progress for the GH Risk Mitigation (RM) Exam (Spring 2024/Fall 2024) </t>
  </si>
  <si>
    <t>The adjusted start date on the Schedule tab is 1/15/2024, but you can enter a different date, and the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</si>
  <si>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</si>
  <si>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Make sure you are registered for the exam through the SOA as soon as possible! (deadline is March 25)</t>
  </si>
  <si>
    <t>Functional Approach to Designing and Evaluating EE Bfts - GHRM 115-24</t>
  </si>
  <si>
    <t>Strategic Benefit Plan Management - GHRM 115-24</t>
  </si>
  <si>
    <t>Flexible Accounts - GHRM 103-23</t>
  </si>
  <si>
    <t>Restoring the Indifference Ideal - Risk Adj</t>
  </si>
  <si>
    <t>Restoring the Risk Ideal:  If It's Not Adjusting for "Risk", It's Not "Risk Adjustment"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</si>
</sst>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1" fillId="0" borderId="0" xfId="13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6" borderId="0" xfId="0" applyNumberForma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7" fillId="6" borderId="0" xfId="0" applyFont="1" applyFill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15" fillId="0" borderId="0" xfId="13" applyFont="1"/>
    <xf numFmtId="0" fontId="3" fillId="6" borderId="0" xfId="0" applyFont="1" applyFill="1" applyProtection="1">
      <protection locked="0"/>
    </xf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9" fillId="0" borderId="0" xfId="92" applyAlignment="1" applyProtection="1">
      <alignment horizontal="left" indent="1"/>
      <protection locked="0"/>
    </xf>
    <xf numFmtId="14" fontId="18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 Risk Mitigation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Schedule!$B$6:$B$48</c:f>
              <c:numCache>
                <c:formatCode>m/d/yyyy</c:formatCode>
                <c:ptCount val="43"/>
                <c:pt idx="0">
                  <c:v>45307</c:v>
                </c:pt>
                <c:pt idx="1">
                  <c:v>45308.94976076555</c:v>
                </c:pt>
                <c:pt idx="2">
                  <c:v>45311.874401913876</c:v>
                </c:pt>
                <c:pt idx="3">
                  <c:v>45314.31160287081</c:v>
                </c:pt>
                <c:pt idx="4">
                  <c:v>45316.26136363636</c:v>
                </c:pt>
                <c:pt idx="5">
                  <c:v>45317.723684210519</c:v>
                </c:pt>
                <c:pt idx="6">
                  <c:v>45319.67344497607</c:v>
                </c:pt>
                <c:pt idx="7">
                  <c:v>45321.135765550229</c:v>
                </c:pt>
                <c:pt idx="8">
                  <c:v>45323.085526315779</c:v>
                </c:pt>
                <c:pt idx="9">
                  <c:v>45324.547846889938</c:v>
                </c:pt>
                <c:pt idx="10">
                  <c:v>45326.985047846872</c:v>
                </c:pt>
                <c:pt idx="11">
                  <c:v>45328.447368421032</c:v>
                </c:pt>
                <c:pt idx="12">
                  <c:v>45330.884569377966</c:v>
                </c:pt>
                <c:pt idx="13">
                  <c:v>45331.859449760741</c:v>
                </c:pt>
                <c:pt idx="14">
                  <c:v>45332.834330143516</c:v>
                </c:pt>
                <c:pt idx="15">
                  <c:v>45335.758971291842</c:v>
                </c:pt>
                <c:pt idx="16">
                  <c:v>45336.733851674617</c:v>
                </c:pt>
                <c:pt idx="17">
                  <c:v>45338.196172248776</c:v>
                </c:pt>
                <c:pt idx="18">
                  <c:v>45340.145933014326</c:v>
                </c:pt>
                <c:pt idx="19">
                  <c:v>45342.095693779876</c:v>
                </c:pt>
                <c:pt idx="20">
                  <c:v>45345.020334928202</c:v>
                </c:pt>
                <c:pt idx="21">
                  <c:v>45346.970095693752</c:v>
                </c:pt>
                <c:pt idx="22">
                  <c:v>45348.432416267911</c:v>
                </c:pt>
                <c:pt idx="23">
                  <c:v>45350.382177033462</c:v>
                </c:pt>
                <c:pt idx="24">
                  <c:v>45353.306818181787</c:v>
                </c:pt>
                <c:pt idx="25">
                  <c:v>45355.256578947337</c:v>
                </c:pt>
                <c:pt idx="26">
                  <c:v>45357.206339712888</c:v>
                </c:pt>
                <c:pt idx="27">
                  <c:v>45358.181220095663</c:v>
                </c:pt>
                <c:pt idx="28">
                  <c:v>45359.643540669822</c:v>
                </c:pt>
                <c:pt idx="29">
                  <c:v>45360.618421052597</c:v>
                </c:pt>
                <c:pt idx="30">
                  <c:v>45362.568181818147</c:v>
                </c:pt>
                <c:pt idx="31">
                  <c:v>45364.030502392307</c:v>
                </c:pt>
                <c:pt idx="32">
                  <c:v>45365.492822966466</c:v>
                </c:pt>
                <c:pt idx="33">
                  <c:v>45366.955143540625</c:v>
                </c:pt>
                <c:pt idx="34">
                  <c:v>45368.417464114784</c:v>
                </c:pt>
                <c:pt idx="35">
                  <c:v>45370.367224880334</c:v>
                </c:pt>
                <c:pt idx="36">
                  <c:v>45371.829545454493</c:v>
                </c:pt>
                <c:pt idx="37">
                  <c:v>45373.779306220044</c:v>
                </c:pt>
                <c:pt idx="38">
                  <c:v>45375.241626794203</c:v>
                </c:pt>
                <c:pt idx="39">
                  <c:v>45376.216507176978</c:v>
                </c:pt>
                <c:pt idx="40">
                  <c:v>45377.191387559753</c:v>
                </c:pt>
                <c:pt idx="41">
                  <c:v>45378.166267942528</c:v>
                </c:pt>
                <c:pt idx="42">
                  <c:v>45380.116028708078</c:v>
                </c:pt>
              </c:numCache>
            </c:numRef>
          </c:cat>
          <c:val>
            <c:numRef>
              <c:f>Schedule!$M$6:$M$48</c:f>
              <c:numCache>
                <c:formatCode>0</c:formatCode>
                <c:ptCount val="43"/>
                <c:pt idx="1">
                  <c:v>24</c:v>
                </c:pt>
                <c:pt idx="2">
                  <c:v>60</c:v>
                </c:pt>
                <c:pt idx="3">
                  <c:v>79</c:v>
                </c:pt>
                <c:pt idx="4">
                  <c:v>90</c:v>
                </c:pt>
                <c:pt idx="5">
                  <c:v>95</c:v>
                </c:pt>
                <c:pt idx="6">
                  <c:v>114</c:v>
                </c:pt>
                <c:pt idx="7">
                  <c:v>121</c:v>
                </c:pt>
                <c:pt idx="8">
                  <c:v>121</c:v>
                </c:pt>
                <c:pt idx="9">
                  <c:v>128</c:v>
                </c:pt>
                <c:pt idx="10">
                  <c:v>142</c:v>
                </c:pt>
                <c:pt idx="11">
                  <c:v>149</c:v>
                </c:pt>
                <c:pt idx="12">
                  <c:v>169</c:v>
                </c:pt>
                <c:pt idx="13">
                  <c:v>173</c:v>
                </c:pt>
                <c:pt idx="14">
                  <c:v>175</c:v>
                </c:pt>
                <c:pt idx="15">
                  <c:v>226</c:v>
                </c:pt>
                <c:pt idx="16">
                  <c:v>230</c:v>
                </c:pt>
                <c:pt idx="17">
                  <c:v>238</c:v>
                </c:pt>
                <c:pt idx="18">
                  <c:v>248</c:v>
                </c:pt>
                <c:pt idx="19">
                  <c:v>248</c:v>
                </c:pt>
                <c:pt idx="20">
                  <c:v>285</c:v>
                </c:pt>
                <c:pt idx="21">
                  <c:v>306</c:v>
                </c:pt>
                <c:pt idx="22">
                  <c:v>321</c:v>
                </c:pt>
                <c:pt idx="23">
                  <c:v>338</c:v>
                </c:pt>
                <c:pt idx="24">
                  <c:v>363</c:v>
                </c:pt>
                <c:pt idx="25">
                  <c:v>382</c:v>
                </c:pt>
                <c:pt idx="26">
                  <c:v>398</c:v>
                </c:pt>
                <c:pt idx="27">
                  <c:v>402</c:v>
                </c:pt>
                <c:pt idx="28">
                  <c:v>410</c:v>
                </c:pt>
                <c:pt idx="29">
                  <c:v>413</c:v>
                </c:pt>
                <c:pt idx="30">
                  <c:v>413</c:v>
                </c:pt>
                <c:pt idx="31">
                  <c:v>425</c:v>
                </c:pt>
                <c:pt idx="32">
                  <c:v>432</c:v>
                </c:pt>
                <c:pt idx="33">
                  <c:v>452</c:v>
                </c:pt>
                <c:pt idx="34">
                  <c:v>474</c:v>
                </c:pt>
                <c:pt idx="35">
                  <c:v>507</c:v>
                </c:pt>
                <c:pt idx="36">
                  <c:v>514</c:v>
                </c:pt>
                <c:pt idx="37">
                  <c:v>533</c:v>
                </c:pt>
                <c:pt idx="38">
                  <c:v>543</c:v>
                </c:pt>
                <c:pt idx="39">
                  <c:v>555</c:v>
                </c:pt>
                <c:pt idx="40">
                  <c:v>563</c:v>
                </c:pt>
                <c:pt idx="41">
                  <c:v>574</c:v>
                </c:pt>
                <c:pt idx="42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5-4A84-86B7-C61BEEBB2E5D}"/>
            </c:ext>
          </c:extLst>
        </c:ser>
        <c:ser>
          <c:idx val="2"/>
          <c:order val="1"/>
          <c:tx>
            <c:strRef>
              <c:f>Schedule!$N$5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Schedule!$B$6:$B$48</c:f>
              <c:numCache>
                <c:formatCode>m/d/yyyy</c:formatCode>
                <c:ptCount val="43"/>
                <c:pt idx="0">
                  <c:v>45307</c:v>
                </c:pt>
                <c:pt idx="1">
                  <c:v>45308.94976076555</c:v>
                </c:pt>
                <c:pt idx="2">
                  <c:v>45311.874401913876</c:v>
                </c:pt>
                <c:pt idx="3">
                  <c:v>45314.31160287081</c:v>
                </c:pt>
                <c:pt idx="4">
                  <c:v>45316.26136363636</c:v>
                </c:pt>
                <c:pt idx="5">
                  <c:v>45317.723684210519</c:v>
                </c:pt>
                <c:pt idx="6">
                  <c:v>45319.67344497607</c:v>
                </c:pt>
                <c:pt idx="7">
                  <c:v>45321.135765550229</c:v>
                </c:pt>
                <c:pt idx="8">
                  <c:v>45323.085526315779</c:v>
                </c:pt>
                <c:pt idx="9">
                  <c:v>45324.547846889938</c:v>
                </c:pt>
                <c:pt idx="10">
                  <c:v>45326.985047846872</c:v>
                </c:pt>
                <c:pt idx="11">
                  <c:v>45328.447368421032</c:v>
                </c:pt>
                <c:pt idx="12">
                  <c:v>45330.884569377966</c:v>
                </c:pt>
                <c:pt idx="13">
                  <c:v>45331.859449760741</c:v>
                </c:pt>
                <c:pt idx="14">
                  <c:v>45332.834330143516</c:v>
                </c:pt>
                <c:pt idx="15">
                  <c:v>45335.758971291842</c:v>
                </c:pt>
                <c:pt idx="16">
                  <c:v>45336.733851674617</c:v>
                </c:pt>
                <c:pt idx="17">
                  <c:v>45338.196172248776</c:v>
                </c:pt>
                <c:pt idx="18">
                  <c:v>45340.145933014326</c:v>
                </c:pt>
                <c:pt idx="19">
                  <c:v>45342.095693779876</c:v>
                </c:pt>
                <c:pt idx="20">
                  <c:v>45345.020334928202</c:v>
                </c:pt>
                <c:pt idx="21">
                  <c:v>45346.970095693752</c:v>
                </c:pt>
                <c:pt idx="22">
                  <c:v>45348.432416267911</c:v>
                </c:pt>
                <c:pt idx="23">
                  <c:v>45350.382177033462</c:v>
                </c:pt>
                <c:pt idx="24">
                  <c:v>45353.306818181787</c:v>
                </c:pt>
                <c:pt idx="25">
                  <c:v>45355.256578947337</c:v>
                </c:pt>
                <c:pt idx="26">
                  <c:v>45357.206339712888</c:v>
                </c:pt>
                <c:pt idx="27">
                  <c:v>45358.181220095663</c:v>
                </c:pt>
                <c:pt idx="28">
                  <c:v>45359.643540669822</c:v>
                </c:pt>
                <c:pt idx="29">
                  <c:v>45360.618421052597</c:v>
                </c:pt>
                <c:pt idx="30">
                  <c:v>45362.568181818147</c:v>
                </c:pt>
                <c:pt idx="31">
                  <c:v>45364.030502392307</c:v>
                </c:pt>
                <c:pt idx="32">
                  <c:v>45365.492822966466</c:v>
                </c:pt>
                <c:pt idx="33">
                  <c:v>45366.955143540625</c:v>
                </c:pt>
                <c:pt idx="34">
                  <c:v>45368.417464114784</c:v>
                </c:pt>
                <c:pt idx="35">
                  <c:v>45370.367224880334</c:v>
                </c:pt>
                <c:pt idx="36">
                  <c:v>45371.829545454493</c:v>
                </c:pt>
                <c:pt idx="37">
                  <c:v>45373.779306220044</c:v>
                </c:pt>
                <c:pt idx="38">
                  <c:v>45375.241626794203</c:v>
                </c:pt>
                <c:pt idx="39">
                  <c:v>45376.216507176978</c:v>
                </c:pt>
                <c:pt idx="40">
                  <c:v>45377.191387559753</c:v>
                </c:pt>
                <c:pt idx="41">
                  <c:v>45378.166267942528</c:v>
                </c:pt>
                <c:pt idx="42">
                  <c:v>45380.116028708078</c:v>
                </c:pt>
              </c:numCache>
            </c:numRef>
          </c:cat>
          <c:val>
            <c:numRef>
              <c:f>Schedule!$N$6:$N$48</c:f>
              <c:numCache>
                <c:formatCode>General</c:formatCode>
                <c:ptCount val="4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5-4A84-86B7-C61BEEBB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67360"/>
        <c:axId val="131169280"/>
      </c:lineChart>
      <c:dateAx>
        <c:axId val="13116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9280"/>
        <c:crosses val="autoZero"/>
        <c:auto val="1"/>
        <c:lblOffset val="100"/>
        <c:baseTimeUnit val="days"/>
      </c:dateAx>
      <c:valAx>
        <c:axId val="1311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Specialty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'Schedule (double)'!$M$5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(double)'!$M$6:$M$102</c:f>
              <c:numCache>
                <c:formatCode>0</c:formatCode>
                <c:ptCount val="97"/>
                <c:pt idx="1">
                  <c:v>10</c:v>
                </c:pt>
                <c:pt idx="2">
                  <c:v>34</c:v>
                </c:pt>
                <c:pt idx="3">
                  <c:v>40</c:v>
                </c:pt>
                <c:pt idx="4">
                  <c:v>76</c:v>
                </c:pt>
                <c:pt idx="5">
                  <c:v>100</c:v>
                </c:pt>
                <c:pt idx="6">
                  <c:v>106</c:v>
                </c:pt>
                <c:pt idx="7">
                  <c:v>125</c:v>
                </c:pt>
                <c:pt idx="8">
                  <c:v>136</c:v>
                </c:pt>
                <c:pt idx="9">
                  <c:v>141</c:v>
                </c:pt>
                <c:pt idx="10">
                  <c:v>160</c:v>
                </c:pt>
                <c:pt idx="11">
                  <c:v>171</c:v>
                </c:pt>
                <c:pt idx="12">
                  <c:v>178</c:v>
                </c:pt>
                <c:pt idx="13">
                  <c:v>178</c:v>
                </c:pt>
                <c:pt idx="14">
                  <c:v>185</c:v>
                </c:pt>
                <c:pt idx="15">
                  <c:v>199</c:v>
                </c:pt>
                <c:pt idx="16">
                  <c:v>206</c:v>
                </c:pt>
                <c:pt idx="17">
                  <c:v>226</c:v>
                </c:pt>
                <c:pt idx="18">
                  <c:v>230</c:v>
                </c:pt>
                <c:pt idx="19">
                  <c:v>232</c:v>
                </c:pt>
                <c:pt idx="20">
                  <c:v>236</c:v>
                </c:pt>
                <c:pt idx="21">
                  <c:v>287</c:v>
                </c:pt>
                <c:pt idx="22">
                  <c:v>291</c:v>
                </c:pt>
                <c:pt idx="23">
                  <c:v>299</c:v>
                </c:pt>
                <c:pt idx="24">
                  <c:v>309</c:v>
                </c:pt>
                <c:pt idx="25">
                  <c:v>309</c:v>
                </c:pt>
                <c:pt idx="26">
                  <c:v>346</c:v>
                </c:pt>
                <c:pt idx="27">
                  <c:v>367</c:v>
                </c:pt>
                <c:pt idx="28">
                  <c:v>382</c:v>
                </c:pt>
                <c:pt idx="29">
                  <c:v>399</c:v>
                </c:pt>
                <c:pt idx="30">
                  <c:v>424</c:v>
                </c:pt>
                <c:pt idx="31">
                  <c:v>443</c:v>
                </c:pt>
                <c:pt idx="32">
                  <c:v>459</c:v>
                </c:pt>
                <c:pt idx="33">
                  <c:v>463</c:v>
                </c:pt>
                <c:pt idx="34">
                  <c:v>471</c:v>
                </c:pt>
                <c:pt idx="35">
                  <c:v>474</c:v>
                </c:pt>
                <c:pt idx="36">
                  <c:v>474</c:v>
                </c:pt>
                <c:pt idx="37">
                  <c:v>486</c:v>
                </c:pt>
                <c:pt idx="38">
                  <c:v>493</c:v>
                </c:pt>
                <c:pt idx="39">
                  <c:v>513</c:v>
                </c:pt>
                <c:pt idx="40">
                  <c:v>535</c:v>
                </c:pt>
                <c:pt idx="41">
                  <c:v>568</c:v>
                </c:pt>
                <c:pt idx="42">
                  <c:v>575</c:v>
                </c:pt>
                <c:pt idx="43">
                  <c:v>594</c:v>
                </c:pt>
                <c:pt idx="44">
                  <c:v>606</c:v>
                </c:pt>
                <c:pt idx="45">
                  <c:v>630</c:v>
                </c:pt>
                <c:pt idx="46">
                  <c:v>638</c:v>
                </c:pt>
                <c:pt idx="47">
                  <c:v>649</c:v>
                </c:pt>
                <c:pt idx="48">
                  <c:v>649</c:v>
                </c:pt>
                <c:pt idx="49">
                  <c:v>659</c:v>
                </c:pt>
                <c:pt idx="50">
                  <c:v>683</c:v>
                </c:pt>
                <c:pt idx="51">
                  <c:v>689</c:v>
                </c:pt>
                <c:pt idx="52">
                  <c:v>725</c:v>
                </c:pt>
                <c:pt idx="53">
                  <c:v>749</c:v>
                </c:pt>
                <c:pt idx="54">
                  <c:v>755</c:v>
                </c:pt>
                <c:pt idx="55">
                  <c:v>774</c:v>
                </c:pt>
                <c:pt idx="56">
                  <c:v>785</c:v>
                </c:pt>
                <c:pt idx="57">
                  <c:v>790</c:v>
                </c:pt>
                <c:pt idx="58">
                  <c:v>809</c:v>
                </c:pt>
                <c:pt idx="59">
                  <c:v>820</c:v>
                </c:pt>
                <c:pt idx="60">
                  <c:v>827</c:v>
                </c:pt>
                <c:pt idx="61">
                  <c:v>827</c:v>
                </c:pt>
                <c:pt idx="62">
                  <c:v>834</c:v>
                </c:pt>
                <c:pt idx="63">
                  <c:v>848</c:v>
                </c:pt>
                <c:pt idx="64">
                  <c:v>855</c:v>
                </c:pt>
                <c:pt idx="65">
                  <c:v>875</c:v>
                </c:pt>
                <c:pt idx="66">
                  <c:v>879</c:v>
                </c:pt>
                <c:pt idx="67">
                  <c:v>881</c:v>
                </c:pt>
                <c:pt idx="68">
                  <c:v>885</c:v>
                </c:pt>
                <c:pt idx="69">
                  <c:v>936</c:v>
                </c:pt>
                <c:pt idx="70">
                  <c:v>940</c:v>
                </c:pt>
                <c:pt idx="71">
                  <c:v>948</c:v>
                </c:pt>
                <c:pt idx="72">
                  <c:v>958</c:v>
                </c:pt>
                <c:pt idx="73">
                  <c:v>958</c:v>
                </c:pt>
                <c:pt idx="74">
                  <c:v>995</c:v>
                </c:pt>
                <c:pt idx="75">
                  <c:v>1016</c:v>
                </c:pt>
                <c:pt idx="76">
                  <c:v>1031</c:v>
                </c:pt>
                <c:pt idx="77">
                  <c:v>1048</c:v>
                </c:pt>
                <c:pt idx="78">
                  <c:v>1073</c:v>
                </c:pt>
                <c:pt idx="79">
                  <c:v>1092</c:v>
                </c:pt>
                <c:pt idx="80">
                  <c:v>1108</c:v>
                </c:pt>
                <c:pt idx="81">
                  <c:v>1112</c:v>
                </c:pt>
                <c:pt idx="82">
                  <c:v>1120</c:v>
                </c:pt>
                <c:pt idx="83">
                  <c:v>1123</c:v>
                </c:pt>
                <c:pt idx="84">
                  <c:v>1123</c:v>
                </c:pt>
                <c:pt idx="85">
                  <c:v>1135</c:v>
                </c:pt>
                <c:pt idx="86">
                  <c:v>1142</c:v>
                </c:pt>
                <c:pt idx="87">
                  <c:v>1162</c:v>
                </c:pt>
                <c:pt idx="88">
                  <c:v>1184</c:v>
                </c:pt>
                <c:pt idx="89">
                  <c:v>1217</c:v>
                </c:pt>
                <c:pt idx="90">
                  <c:v>1224</c:v>
                </c:pt>
                <c:pt idx="91">
                  <c:v>1243</c:v>
                </c:pt>
                <c:pt idx="92">
                  <c:v>1255</c:v>
                </c:pt>
                <c:pt idx="93">
                  <c:v>1279</c:v>
                </c:pt>
                <c:pt idx="94">
                  <c:v>1287</c:v>
                </c:pt>
                <c:pt idx="95">
                  <c:v>1298</c:v>
                </c:pt>
                <c:pt idx="96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FE5-8027-6D9D496E9763}"/>
            </c:ext>
          </c:extLst>
        </c:ser>
        <c:ser>
          <c:idx val="2"/>
          <c:order val="1"/>
          <c:tx>
            <c:strRef>
              <c:f>'Schedule (double)'!$N$5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(double)'!$N$6:$N$102</c:f>
              <c:numCache>
                <c:formatCode>General</c:formatCode>
                <c:ptCount val="9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FE5-8027-6D9D496E9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17984"/>
        <c:axId val="211819904"/>
      </c:lineChart>
      <c:dateAx>
        <c:axId val="2118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9904"/>
        <c:crosses val="autoZero"/>
        <c:auto val="1"/>
        <c:lblOffset val="100"/>
        <c:baseTimeUnit val="days"/>
      </c:dateAx>
      <c:valAx>
        <c:axId val="211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47B2D08-3EB5-4694-93A8-C58368B0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1174750</xdr:colOff>
      <xdr:row>0</xdr:row>
      <xdr:rowOff>0</xdr:rowOff>
    </xdr:from>
    <xdr:to>
      <xdr:col>6</xdr:col>
      <xdr:colOff>3733800</xdr:colOff>
      <xdr:row>3</xdr:row>
      <xdr:rowOff>79374</xdr:rowOff>
    </xdr:to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B537A9B1-1A24-4032-A7D1-59078F6F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917" y="0"/>
          <a:ext cx="45910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3042509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0"/>
          <a:ext cx="3121884" cy="66684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" y="123825"/>
          <a:ext cx="1343025" cy="438150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a.org/education/exam-req/edu-exam-group-risk-m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specialty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45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" x14ac:dyDescent="0.45">
      <c r="A6" s="21" t="s">
        <v>35</v>
      </c>
    </row>
    <row r="7" spans="1:1" x14ac:dyDescent="0.45">
      <c r="A7" s="45" t="s">
        <v>206</v>
      </c>
    </row>
    <row r="8" spans="1:1" x14ac:dyDescent="0.45">
      <c r="A8" s="45" t="s">
        <v>140</v>
      </c>
    </row>
    <row r="10" spans="1:1" x14ac:dyDescent="0.45">
      <c r="A10" s="21" t="s">
        <v>39</v>
      </c>
    </row>
    <row r="11" spans="1:1" x14ac:dyDescent="0.45">
      <c r="A11" s="45" t="s">
        <v>207</v>
      </c>
    </row>
    <row r="12" spans="1:1" x14ac:dyDescent="0.45">
      <c r="A12" s="45" t="s">
        <v>36</v>
      </c>
    </row>
    <row r="13" spans="1:1" x14ac:dyDescent="0.45">
      <c r="A13" s="45" t="s">
        <v>37</v>
      </c>
    </row>
    <row r="14" spans="1:1" x14ac:dyDescent="0.45">
      <c r="A14" s="45" t="s">
        <v>111</v>
      </c>
    </row>
    <row r="15" spans="1:1" x14ac:dyDescent="0.45">
      <c r="A15" s="45" t="s">
        <v>112</v>
      </c>
    </row>
    <row r="16" spans="1:1" x14ac:dyDescent="0.45">
      <c r="A16" s="45" t="s">
        <v>113</v>
      </c>
    </row>
    <row r="17" spans="1:1" x14ac:dyDescent="0.45">
      <c r="A17" s="45"/>
    </row>
    <row r="18" spans="1:1" x14ac:dyDescent="0.45">
      <c r="A18" s="45" t="s">
        <v>38</v>
      </c>
    </row>
    <row r="19" spans="1:1" x14ac:dyDescent="0.45">
      <c r="A19" s="45" t="s">
        <v>41</v>
      </c>
    </row>
    <row r="20" spans="1:1" x14ac:dyDescent="0.45">
      <c r="A20" s="45" t="s">
        <v>42</v>
      </c>
    </row>
    <row r="21" spans="1:1" x14ac:dyDescent="0.45">
      <c r="A21" s="45" t="s">
        <v>43</v>
      </c>
    </row>
    <row r="23" spans="1:1" x14ac:dyDescent="0.45">
      <c r="A23" s="21" t="s">
        <v>120</v>
      </c>
    </row>
    <row r="24" spans="1:1" x14ac:dyDescent="0.45">
      <c r="A24" s="45" t="s">
        <v>208</v>
      </c>
    </row>
    <row r="25" spans="1:1" x14ac:dyDescent="0.45">
      <c r="A25" s="45" t="s">
        <v>121</v>
      </c>
    </row>
    <row r="26" spans="1:1" x14ac:dyDescent="0.45">
      <c r="A26" s="45" t="s">
        <v>122</v>
      </c>
    </row>
    <row r="27" spans="1:1" x14ac:dyDescent="0.45">
      <c r="A27" s="45" t="s">
        <v>123</v>
      </c>
    </row>
    <row r="28" spans="1:1" x14ac:dyDescent="0.45">
      <c r="A28" s="45" t="s">
        <v>124</v>
      </c>
    </row>
    <row r="29" spans="1:1" x14ac:dyDescent="0.45">
      <c r="A29" s="45"/>
    </row>
    <row r="30" spans="1:1" x14ac:dyDescent="0.45">
      <c r="A30" s="45" t="s">
        <v>125</v>
      </c>
    </row>
    <row r="31" spans="1:1" x14ac:dyDescent="0.45">
      <c r="A31" s="45" t="s">
        <v>126</v>
      </c>
    </row>
    <row r="32" spans="1:1" x14ac:dyDescent="0.45">
      <c r="A32" s="45" t="s">
        <v>127</v>
      </c>
    </row>
    <row r="33" spans="1:10" x14ac:dyDescent="0.45">
      <c r="A33" s="45" t="s">
        <v>128</v>
      </c>
    </row>
    <row r="34" spans="1:10" x14ac:dyDescent="0.45">
      <c r="A34" s="46" t="s">
        <v>129</v>
      </c>
    </row>
    <row r="35" spans="1:10" x14ac:dyDescent="0.4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45">
      <c r="A36" s="21" t="s">
        <v>40</v>
      </c>
    </row>
    <row r="37" spans="1:10" x14ac:dyDescent="0.45">
      <c r="A37" s="45" t="s">
        <v>44</v>
      </c>
    </row>
    <row r="38" spans="1:10" x14ac:dyDescent="0.45">
      <c r="A38" s="45" t="s">
        <v>130</v>
      </c>
    </row>
    <row r="39" spans="1:10" x14ac:dyDescent="0.45">
      <c r="A39" s="45"/>
    </row>
    <row r="40" spans="1:10" x14ac:dyDescent="0.45">
      <c r="A40" s="45" t="s">
        <v>45</v>
      </c>
    </row>
    <row r="41" spans="1:10" x14ac:dyDescent="0.45">
      <c r="A41" s="45" t="s">
        <v>47</v>
      </c>
    </row>
    <row r="42" spans="1:10" x14ac:dyDescent="0.45">
      <c r="A42" s="45" t="s">
        <v>49</v>
      </c>
    </row>
    <row r="45" spans="1:10" x14ac:dyDescent="0.45">
      <c r="A45" s="21"/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7"/>
  <sheetViews>
    <sheetView showGridLines="0" zoomScale="90" zoomScaleNormal="90" zoomScalePageLayoutView="125" workbookViewId="0">
      <pane xSplit="3" ySplit="5" topLeftCell="D6" activePane="bottomRight" state="frozen"/>
      <selection activeCell="AD42" sqref="AD42"/>
      <selection pane="topRight" activeCell="AD42" sqref="AD42"/>
      <selection pane="bottomLeft" activeCell="AD42" sqref="AD42"/>
      <selection pane="bottomRight" activeCell="D1" sqref="D1"/>
    </sheetView>
  </sheetViews>
  <sheetFormatPr defaultColWidth="8.796875" defaultRowHeight="14.25" x14ac:dyDescent="0.45"/>
  <cols>
    <col min="1" max="1" width="3.3320312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7" ht="23.2" customHeight="1" x14ac:dyDescent="0.7">
      <c r="D1" s="2">
        <v>45306</v>
      </c>
      <c r="H1" s="3"/>
      <c r="I1" s="49" t="s">
        <v>1</v>
      </c>
      <c r="J1" s="50"/>
      <c r="K1" s="4">
        <f>K3/K2</f>
        <v>0</v>
      </c>
    </row>
    <row r="2" spans="1:17" x14ac:dyDescent="0.45">
      <c r="H2" s="3"/>
      <c r="I2" s="1" t="s">
        <v>2</v>
      </c>
      <c r="K2" s="5">
        <f>SUM(J6:J48)</f>
        <v>574</v>
      </c>
    </row>
    <row r="3" spans="1:17" x14ac:dyDescent="0.45">
      <c r="H3" s="3"/>
      <c r="I3" s="1" t="s">
        <v>3</v>
      </c>
      <c r="K3" s="1">
        <f>SUMIF(K6:K48,"Yes",J6:J48)</f>
        <v>0</v>
      </c>
    </row>
    <row r="4" spans="1:17" ht="7.5" customHeight="1" x14ac:dyDescent="0.45"/>
    <row r="5" spans="1:17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7" x14ac:dyDescent="0.45">
      <c r="A6" s="13"/>
      <c r="B6" s="30">
        <f>D1+L6</f>
        <v>45307</v>
      </c>
      <c r="C6" s="31">
        <v>45306</v>
      </c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205</v>
      </c>
      <c r="L6" s="34">
        <f>ROUND(VLOOKUP(G6,LessonDays,3,FALSE)*TargetDays/0.25,0)*0.25</f>
        <v>1</v>
      </c>
      <c r="M6" s="16"/>
      <c r="N6" s="17"/>
      <c r="O6" s="18"/>
    </row>
    <row r="7" spans="1:17" x14ac:dyDescent="0.45">
      <c r="A7" s="13"/>
      <c r="B7" s="22">
        <f>B6+L7</f>
        <v>45308.94976076555</v>
      </c>
      <c r="C7" s="23">
        <v>45307</v>
      </c>
      <c r="D7" s="1" t="s">
        <v>173</v>
      </c>
      <c r="F7" s="1">
        <v>1.1000000000000001</v>
      </c>
      <c r="G7" s="1" t="s">
        <v>210</v>
      </c>
      <c r="H7" s="1" t="s">
        <v>176</v>
      </c>
      <c r="I7" s="1" t="s">
        <v>174</v>
      </c>
      <c r="J7" s="1">
        <v>24</v>
      </c>
      <c r="K7" s="14" t="s">
        <v>10</v>
      </c>
      <c r="L7" s="15">
        <f t="shared" ref="L7:L11" si="0">VLOOKUP(G7,LessonDays,3,FALSE)*TargetDays</f>
        <v>1.9497607655502391</v>
      </c>
      <c r="M7" s="16">
        <f>SUM($J$6:J7)</f>
        <v>24</v>
      </c>
      <c r="N7" s="17">
        <f t="shared" ref="N7:N48" si="1">SUMIFS(PgCnt,CompFlag,"Yes",ActFDate,"&lt;="&amp;B7)</f>
        <v>0</v>
      </c>
      <c r="O7" s="18">
        <f t="shared" ref="O7:O48" si="2">N7/M7</f>
        <v>0</v>
      </c>
      <c r="Q7" s="20"/>
    </row>
    <row r="8" spans="1:17" x14ac:dyDescent="0.45">
      <c r="A8" s="13"/>
      <c r="B8" s="22">
        <f t="shared" ref="B8:B11" si="3">B7+L8</f>
        <v>45311.874401913876</v>
      </c>
      <c r="C8" s="23"/>
      <c r="D8" s="1" t="s">
        <v>173</v>
      </c>
      <c r="F8" s="1">
        <v>1.2</v>
      </c>
      <c r="G8" s="1" t="s">
        <v>211</v>
      </c>
      <c r="H8" s="1" t="s">
        <v>178</v>
      </c>
      <c r="I8" s="1" t="s">
        <v>174</v>
      </c>
      <c r="J8" s="1">
        <v>36</v>
      </c>
      <c r="K8" s="14" t="s">
        <v>10</v>
      </c>
      <c r="L8" s="15">
        <f t="shared" ref="L8" si="4">VLOOKUP(G8,LessonDays,3,FALSE)*TargetDays</f>
        <v>2.9246411483253589</v>
      </c>
      <c r="M8" s="16">
        <f>SUM($J$6:J8)</f>
        <v>60</v>
      </c>
      <c r="N8" s="17">
        <f t="shared" si="1"/>
        <v>0</v>
      </c>
      <c r="O8" s="18">
        <f t="shared" ref="O8" si="5">N8/M8</f>
        <v>0</v>
      </c>
    </row>
    <row r="9" spans="1:17" x14ac:dyDescent="0.45">
      <c r="A9" s="13"/>
      <c r="B9" s="22">
        <f t="shared" si="3"/>
        <v>45314.31160287081</v>
      </c>
      <c r="C9" s="23"/>
      <c r="D9" s="1" t="s">
        <v>173</v>
      </c>
      <c r="F9" s="1">
        <v>1.3</v>
      </c>
      <c r="G9" s="1" t="s">
        <v>149</v>
      </c>
      <c r="H9" s="1" t="s">
        <v>181</v>
      </c>
      <c r="I9" s="1" t="s">
        <v>174</v>
      </c>
      <c r="J9" s="1">
        <v>19</v>
      </c>
      <c r="K9" s="14" t="s">
        <v>10</v>
      </c>
      <c r="L9" s="15">
        <f t="shared" si="0"/>
        <v>2.437200956937799</v>
      </c>
      <c r="M9" s="16">
        <f>SUM($J$6:J9)</f>
        <v>79</v>
      </c>
      <c r="N9" s="17">
        <f t="shared" si="1"/>
        <v>0</v>
      </c>
      <c r="O9" s="18">
        <f t="shared" si="2"/>
        <v>0</v>
      </c>
    </row>
    <row r="10" spans="1:17" x14ac:dyDescent="0.45">
      <c r="A10" s="13"/>
      <c r="B10" s="22">
        <f t="shared" si="3"/>
        <v>45316.26136363636</v>
      </c>
      <c r="C10" s="23"/>
      <c r="D10" s="1" t="s">
        <v>173</v>
      </c>
      <c r="F10" s="1">
        <v>1.4</v>
      </c>
      <c r="G10" s="1" t="s">
        <v>152</v>
      </c>
      <c r="H10" s="1" t="s">
        <v>152</v>
      </c>
      <c r="I10" s="1" t="s">
        <v>174</v>
      </c>
      <c r="J10" s="1">
        <v>11</v>
      </c>
      <c r="K10" s="14" t="s">
        <v>10</v>
      </c>
      <c r="L10" s="15">
        <f t="shared" si="0"/>
        <v>1.9497607655502391</v>
      </c>
      <c r="M10" s="16">
        <f>SUM($J$6:J10)</f>
        <v>90</v>
      </c>
      <c r="N10" s="17">
        <f t="shared" si="1"/>
        <v>0</v>
      </c>
      <c r="O10" s="18">
        <f t="shared" si="2"/>
        <v>0</v>
      </c>
    </row>
    <row r="11" spans="1:17" x14ac:dyDescent="0.45">
      <c r="A11" s="13"/>
      <c r="B11" s="22">
        <f t="shared" si="3"/>
        <v>45317.723684210519</v>
      </c>
      <c r="C11" s="23"/>
      <c r="D11" s="1" t="s">
        <v>173</v>
      </c>
      <c r="F11" s="1">
        <v>1.5</v>
      </c>
      <c r="G11" s="1" t="s">
        <v>147</v>
      </c>
      <c r="H11" s="1" t="s">
        <v>182</v>
      </c>
      <c r="I11" s="1" t="s">
        <v>174</v>
      </c>
      <c r="J11" s="1">
        <v>5</v>
      </c>
      <c r="K11" s="14" t="s">
        <v>10</v>
      </c>
      <c r="L11" s="15">
        <f t="shared" si="0"/>
        <v>1.4623205741626795</v>
      </c>
      <c r="M11" s="16">
        <f>SUM($J$6:J11)</f>
        <v>95</v>
      </c>
      <c r="N11" s="17">
        <f t="shared" si="1"/>
        <v>0</v>
      </c>
      <c r="O11" s="18">
        <f t="shared" si="2"/>
        <v>0</v>
      </c>
    </row>
    <row r="12" spans="1:17" x14ac:dyDescent="0.45">
      <c r="A12" s="13"/>
      <c r="B12" s="22">
        <f t="shared" ref="B12:B13" si="6">B11+L12</f>
        <v>45319.67344497607</v>
      </c>
      <c r="C12" s="23"/>
      <c r="D12" s="1" t="s">
        <v>173</v>
      </c>
      <c r="F12" s="1">
        <v>1.6</v>
      </c>
      <c r="G12" s="1" t="s">
        <v>212</v>
      </c>
      <c r="H12" s="1" t="s">
        <v>183</v>
      </c>
      <c r="I12" s="1" t="s">
        <v>174</v>
      </c>
      <c r="J12" s="1">
        <v>19</v>
      </c>
      <c r="K12" s="14" t="s">
        <v>10</v>
      </c>
      <c r="L12" s="15">
        <f t="shared" ref="L12" si="7">VLOOKUP(G12,LessonDays,3,FALSE)*TargetDays</f>
        <v>1.9497607655502391</v>
      </c>
      <c r="M12" s="16">
        <f>SUM($J$6:J12)</f>
        <v>114</v>
      </c>
      <c r="N12" s="17">
        <f t="shared" si="1"/>
        <v>0</v>
      </c>
      <c r="O12" s="18">
        <f t="shared" ref="O12" si="8">N12/M12</f>
        <v>0</v>
      </c>
    </row>
    <row r="13" spans="1:17" x14ac:dyDescent="0.45">
      <c r="A13" s="13"/>
      <c r="B13" s="22">
        <f t="shared" si="6"/>
        <v>45321.135765550229</v>
      </c>
      <c r="C13" s="23"/>
      <c r="D13" s="1" t="s">
        <v>173</v>
      </c>
      <c r="F13" s="1">
        <v>1.7</v>
      </c>
      <c r="G13" s="1" t="s">
        <v>148</v>
      </c>
      <c r="H13" s="1" t="s">
        <v>185</v>
      </c>
      <c r="I13" s="1" t="s">
        <v>174</v>
      </c>
      <c r="J13" s="1">
        <v>7</v>
      </c>
      <c r="K13" s="14" t="s">
        <v>10</v>
      </c>
      <c r="L13" s="15">
        <f t="shared" ref="L13" si="9">VLOOKUP(G13,LessonDays,3,FALSE)*TargetDays</f>
        <v>1.4623205741626795</v>
      </c>
      <c r="M13" s="16">
        <f>SUM($J$6:J13)</f>
        <v>121</v>
      </c>
      <c r="N13" s="17">
        <f t="shared" si="1"/>
        <v>0</v>
      </c>
      <c r="O13" s="18">
        <f t="shared" ref="O13" si="10">N13/M13</f>
        <v>0</v>
      </c>
    </row>
    <row r="14" spans="1:17" x14ac:dyDescent="0.45">
      <c r="A14" s="13"/>
      <c r="B14" s="30">
        <f>B13+L14</f>
        <v>45323.085526315779</v>
      </c>
      <c r="C14" s="31"/>
      <c r="D14" s="32" t="s">
        <v>173</v>
      </c>
      <c r="E14" s="32"/>
      <c r="F14" s="32"/>
      <c r="G14" s="32" t="s">
        <v>59</v>
      </c>
      <c r="H14" s="32"/>
      <c r="I14" s="32"/>
      <c r="J14" s="32"/>
      <c r="K14" s="33" t="s">
        <v>10</v>
      </c>
      <c r="L14" s="34">
        <f>VLOOKUP(G14,LessonDays,3,FALSE)*TargetDays</f>
        <v>1.9497607655502391</v>
      </c>
      <c r="M14" s="16">
        <f>SUM($J$6:J14)</f>
        <v>121</v>
      </c>
      <c r="N14" s="17">
        <f t="shared" si="1"/>
        <v>0</v>
      </c>
      <c r="O14" s="18">
        <f t="shared" ref="O14:O25" si="11">N14/M14</f>
        <v>0</v>
      </c>
    </row>
    <row r="15" spans="1:17" x14ac:dyDescent="0.45">
      <c r="A15" s="13"/>
      <c r="B15" s="22">
        <f>B14+L15</f>
        <v>45324.547846889938</v>
      </c>
      <c r="C15" s="23"/>
      <c r="D15" s="1" t="s">
        <v>186</v>
      </c>
      <c r="F15" s="1">
        <v>2.1</v>
      </c>
      <c r="G15" s="1" t="s">
        <v>156</v>
      </c>
      <c r="H15" s="1" t="s">
        <v>189</v>
      </c>
      <c r="I15" s="1" t="s">
        <v>187</v>
      </c>
      <c r="J15" s="1">
        <v>7</v>
      </c>
      <c r="K15" s="14" t="s">
        <v>10</v>
      </c>
      <c r="L15" s="15">
        <f t="shared" ref="L15:L25" si="12">VLOOKUP(G15,LessonDays,3,FALSE)*TargetDays</f>
        <v>1.4623205741626795</v>
      </c>
      <c r="M15" s="16">
        <f>SUM($J$6:J15)</f>
        <v>128</v>
      </c>
      <c r="N15" s="17">
        <f t="shared" si="1"/>
        <v>0</v>
      </c>
      <c r="O15" s="18">
        <f t="shared" si="11"/>
        <v>0</v>
      </c>
    </row>
    <row r="16" spans="1:17" x14ac:dyDescent="0.45">
      <c r="A16" s="13"/>
      <c r="B16" s="22">
        <f t="shared" ref="B16:B24" si="13">B15+L16</f>
        <v>45326.985047846872</v>
      </c>
      <c r="C16" s="23"/>
      <c r="D16" s="1" t="s">
        <v>186</v>
      </c>
      <c r="F16" s="1">
        <v>2.2000000000000002</v>
      </c>
      <c r="G16" s="1" t="s">
        <v>158</v>
      </c>
      <c r="H16" s="1" t="s">
        <v>190</v>
      </c>
      <c r="I16" s="1" t="s">
        <v>187</v>
      </c>
      <c r="J16" s="1">
        <v>14</v>
      </c>
      <c r="K16" s="14" t="s">
        <v>10</v>
      </c>
      <c r="L16" s="15">
        <f t="shared" si="12"/>
        <v>2.437200956937799</v>
      </c>
      <c r="M16" s="16">
        <f>SUM($J$6:J16)</f>
        <v>142</v>
      </c>
      <c r="N16" s="17">
        <f t="shared" si="1"/>
        <v>0</v>
      </c>
      <c r="O16" s="18">
        <f t="shared" si="11"/>
        <v>0</v>
      </c>
    </row>
    <row r="17" spans="1:17" x14ac:dyDescent="0.45">
      <c r="A17" s="13"/>
      <c r="B17" s="22">
        <f t="shared" si="13"/>
        <v>45328.447368421032</v>
      </c>
      <c r="C17" s="23"/>
      <c r="D17" s="1" t="s">
        <v>186</v>
      </c>
      <c r="F17" s="1">
        <v>2.2999999999999998</v>
      </c>
      <c r="G17" s="1" t="s">
        <v>157</v>
      </c>
      <c r="H17" s="1" t="s">
        <v>191</v>
      </c>
      <c r="I17" s="1" t="s">
        <v>187</v>
      </c>
      <c r="J17" s="1">
        <v>7</v>
      </c>
      <c r="K17" s="14" t="s">
        <v>10</v>
      </c>
      <c r="L17" s="15">
        <f t="shared" si="12"/>
        <v>1.4623205741626795</v>
      </c>
      <c r="M17" s="16">
        <f>SUM($J$6:J17)</f>
        <v>149</v>
      </c>
      <c r="N17" s="17">
        <f t="shared" si="1"/>
        <v>0</v>
      </c>
      <c r="O17" s="18">
        <f t="shared" si="11"/>
        <v>0</v>
      </c>
    </row>
    <row r="18" spans="1:17" x14ac:dyDescent="0.45">
      <c r="A18" s="13"/>
      <c r="B18" s="22">
        <f t="shared" si="13"/>
        <v>45330.884569377966</v>
      </c>
      <c r="C18" s="23"/>
      <c r="D18" s="1" t="s">
        <v>186</v>
      </c>
      <c r="F18" s="1">
        <v>2.4</v>
      </c>
      <c r="G18" s="1" t="s">
        <v>163</v>
      </c>
      <c r="H18" s="1" t="s">
        <v>188</v>
      </c>
      <c r="I18" s="1" t="s">
        <v>187</v>
      </c>
      <c r="J18" s="1">
        <v>20</v>
      </c>
      <c r="K18" s="14" t="s">
        <v>10</v>
      </c>
      <c r="L18" s="15">
        <f t="shared" si="12"/>
        <v>2.437200956937799</v>
      </c>
      <c r="M18" s="16">
        <f>SUM($J$6:J18)</f>
        <v>169</v>
      </c>
      <c r="N18" s="17">
        <f t="shared" si="1"/>
        <v>0</v>
      </c>
      <c r="O18" s="18">
        <f t="shared" si="11"/>
        <v>0</v>
      </c>
    </row>
    <row r="19" spans="1:17" x14ac:dyDescent="0.45">
      <c r="A19" s="13"/>
      <c r="B19" s="22">
        <f t="shared" si="13"/>
        <v>45331.859449760741</v>
      </c>
      <c r="C19" s="23"/>
      <c r="D19" s="1" t="s">
        <v>186</v>
      </c>
      <c r="F19" s="1">
        <v>2.5</v>
      </c>
      <c r="G19" s="1" t="s">
        <v>153</v>
      </c>
      <c r="H19" s="1" t="s">
        <v>153</v>
      </c>
      <c r="I19" s="1" t="s">
        <v>187</v>
      </c>
      <c r="J19" s="1">
        <v>4</v>
      </c>
      <c r="K19" s="14" t="s">
        <v>10</v>
      </c>
      <c r="L19" s="15">
        <f t="shared" si="12"/>
        <v>0.97488038277511957</v>
      </c>
      <c r="M19" s="16">
        <f>SUM($J$6:J19)</f>
        <v>173</v>
      </c>
      <c r="N19" s="17">
        <f t="shared" si="1"/>
        <v>0</v>
      </c>
      <c r="O19" s="18">
        <f t="shared" si="11"/>
        <v>0</v>
      </c>
    </row>
    <row r="20" spans="1:17" x14ac:dyDescent="0.45">
      <c r="A20" s="13"/>
      <c r="B20" s="22">
        <f t="shared" si="13"/>
        <v>45332.834330143516</v>
      </c>
      <c r="C20" s="23"/>
      <c r="D20" s="1" t="s">
        <v>186</v>
      </c>
      <c r="F20" s="1">
        <v>2.6</v>
      </c>
      <c r="G20" s="1" t="s">
        <v>154</v>
      </c>
      <c r="H20" s="1" t="s">
        <v>154</v>
      </c>
      <c r="I20" s="1" t="s">
        <v>187</v>
      </c>
      <c r="J20" s="1">
        <v>2</v>
      </c>
      <c r="K20" s="14" t="s">
        <v>10</v>
      </c>
      <c r="L20" s="15">
        <f t="shared" si="12"/>
        <v>0.97488038277511957</v>
      </c>
      <c r="M20" s="16">
        <f>SUM($J$6:J20)</f>
        <v>175</v>
      </c>
      <c r="N20" s="17">
        <f t="shared" si="1"/>
        <v>0</v>
      </c>
      <c r="O20" s="18">
        <f t="shared" si="11"/>
        <v>0</v>
      </c>
    </row>
    <row r="21" spans="1:17" x14ac:dyDescent="0.45">
      <c r="A21" s="13"/>
      <c r="B21" s="22">
        <f t="shared" si="13"/>
        <v>45335.758971291842</v>
      </c>
      <c r="C21" s="23"/>
      <c r="D21" s="1" t="s">
        <v>186</v>
      </c>
      <c r="F21" s="1">
        <v>2.7</v>
      </c>
      <c r="G21" s="1" t="s">
        <v>155</v>
      </c>
      <c r="H21" s="1" t="s">
        <v>192</v>
      </c>
      <c r="I21" s="1" t="s">
        <v>187</v>
      </c>
      <c r="J21" s="1">
        <v>51</v>
      </c>
      <c r="K21" s="14" t="s">
        <v>10</v>
      </c>
      <c r="L21" s="15">
        <f t="shared" si="12"/>
        <v>2.9246411483253589</v>
      </c>
      <c r="M21" s="16">
        <f>SUM($J$6:J21)</f>
        <v>226</v>
      </c>
      <c r="N21" s="17">
        <f t="shared" si="1"/>
        <v>0</v>
      </c>
      <c r="O21" s="18">
        <f t="shared" si="11"/>
        <v>0</v>
      </c>
    </row>
    <row r="22" spans="1:17" x14ac:dyDescent="0.45">
      <c r="A22" s="13"/>
      <c r="B22" s="22">
        <f t="shared" si="13"/>
        <v>45336.733851674617</v>
      </c>
      <c r="C22" s="23"/>
      <c r="D22" s="1" t="s">
        <v>186</v>
      </c>
      <c r="F22" s="1">
        <v>2.8</v>
      </c>
      <c r="G22" s="1" t="s">
        <v>160</v>
      </c>
      <c r="H22" s="1" t="s">
        <v>194</v>
      </c>
      <c r="I22" s="1" t="s">
        <v>187</v>
      </c>
      <c r="J22" s="1">
        <v>4</v>
      </c>
      <c r="K22" s="14" t="s">
        <v>10</v>
      </c>
      <c r="L22" s="15">
        <f t="shared" si="12"/>
        <v>0.97488038277511957</v>
      </c>
      <c r="M22" s="16">
        <f>SUM($J$6:J22)</f>
        <v>230</v>
      </c>
      <c r="N22" s="17">
        <f t="shared" si="1"/>
        <v>0</v>
      </c>
      <c r="O22" s="18">
        <f t="shared" si="11"/>
        <v>0</v>
      </c>
    </row>
    <row r="23" spans="1:17" x14ac:dyDescent="0.45">
      <c r="A23" s="13"/>
      <c r="B23" s="22">
        <f t="shared" si="13"/>
        <v>45338.196172248776</v>
      </c>
      <c r="C23" s="23"/>
      <c r="D23" s="1" t="s">
        <v>186</v>
      </c>
      <c r="F23" s="1">
        <v>2.9</v>
      </c>
      <c r="G23" s="1" t="s">
        <v>161</v>
      </c>
      <c r="H23" s="1" t="s">
        <v>195</v>
      </c>
      <c r="I23" s="1" t="s">
        <v>187</v>
      </c>
      <c r="J23" s="1">
        <v>8</v>
      </c>
      <c r="K23" s="14" t="s">
        <v>10</v>
      </c>
      <c r="L23" s="15">
        <f t="shared" si="12"/>
        <v>1.4623205741626795</v>
      </c>
      <c r="M23" s="16">
        <f>SUM($J$6:J23)</f>
        <v>238</v>
      </c>
      <c r="N23" s="17">
        <f t="shared" si="1"/>
        <v>0</v>
      </c>
      <c r="O23" s="18">
        <f t="shared" si="11"/>
        <v>0</v>
      </c>
    </row>
    <row r="24" spans="1:17" x14ac:dyDescent="0.45">
      <c r="A24" s="13"/>
      <c r="B24" s="22">
        <f t="shared" si="13"/>
        <v>45340.145933014326</v>
      </c>
      <c r="C24" s="23"/>
      <c r="D24" s="1" t="s">
        <v>186</v>
      </c>
      <c r="F24" s="15">
        <v>2.1</v>
      </c>
      <c r="G24" s="1" t="s">
        <v>162</v>
      </c>
      <c r="H24" s="1" t="s">
        <v>196</v>
      </c>
      <c r="I24" s="1" t="s">
        <v>187</v>
      </c>
      <c r="J24" s="1">
        <v>10</v>
      </c>
      <c r="K24" s="14" t="s">
        <v>10</v>
      </c>
      <c r="L24" s="15">
        <f t="shared" si="12"/>
        <v>1.9497607655502391</v>
      </c>
      <c r="M24" s="16">
        <f>SUM($J$6:J24)</f>
        <v>248</v>
      </c>
      <c r="N24" s="17">
        <f t="shared" si="1"/>
        <v>0</v>
      </c>
      <c r="O24" s="18">
        <f t="shared" si="11"/>
        <v>0</v>
      </c>
    </row>
    <row r="25" spans="1:17" x14ac:dyDescent="0.45">
      <c r="A25" s="13"/>
      <c r="B25" s="30">
        <f t="shared" ref="B25:B48" si="14">B24+L25</f>
        <v>45342.095693779876</v>
      </c>
      <c r="C25" s="31"/>
      <c r="D25" s="32" t="s">
        <v>186</v>
      </c>
      <c r="E25" s="32"/>
      <c r="F25" s="32"/>
      <c r="G25" s="32" t="s">
        <v>60</v>
      </c>
      <c r="H25" s="32"/>
      <c r="I25" s="32"/>
      <c r="J25" s="32"/>
      <c r="K25" s="33" t="s">
        <v>10</v>
      </c>
      <c r="L25" s="34">
        <f t="shared" si="12"/>
        <v>1.9497607655502391</v>
      </c>
      <c r="M25" s="16">
        <f>SUM($J$6:J25)</f>
        <v>248</v>
      </c>
      <c r="N25" s="17">
        <f t="shared" si="1"/>
        <v>0</v>
      </c>
      <c r="O25" s="18">
        <f t="shared" si="11"/>
        <v>0</v>
      </c>
    </row>
    <row r="26" spans="1:17" x14ac:dyDescent="0.45">
      <c r="A26" s="13"/>
      <c r="B26" s="22">
        <f>B25+L26</f>
        <v>45345.020334928202</v>
      </c>
      <c r="C26" s="23"/>
      <c r="D26" s="1" t="s">
        <v>172</v>
      </c>
      <c r="F26" s="1">
        <v>3.1</v>
      </c>
      <c r="G26" s="1" t="s">
        <v>95</v>
      </c>
      <c r="H26" s="1" t="s">
        <v>94</v>
      </c>
      <c r="I26" s="1" t="s">
        <v>93</v>
      </c>
      <c r="J26" s="1">
        <v>37</v>
      </c>
      <c r="K26" s="14" t="s">
        <v>10</v>
      </c>
      <c r="L26" s="15">
        <f t="shared" ref="L26:L35" si="15">VLOOKUP(G26,LessonDays,3,FALSE)*TargetDays</f>
        <v>2.9246411483253589</v>
      </c>
      <c r="M26" s="16">
        <f>SUM($J$6:J26)</f>
        <v>285</v>
      </c>
      <c r="N26" s="17">
        <f t="shared" si="1"/>
        <v>0</v>
      </c>
      <c r="O26" s="18">
        <f t="shared" ref="O26:O36" si="16">N26/M26</f>
        <v>0</v>
      </c>
      <c r="Q26" s="20"/>
    </row>
    <row r="27" spans="1:17" x14ac:dyDescent="0.45">
      <c r="A27" s="13"/>
      <c r="B27" s="22">
        <f t="shared" si="14"/>
        <v>45346.970095693752</v>
      </c>
      <c r="C27" s="23"/>
      <c r="D27" s="1" t="s">
        <v>172</v>
      </c>
      <c r="F27" s="1">
        <v>3.2</v>
      </c>
      <c r="G27" s="1" t="s">
        <v>96</v>
      </c>
      <c r="H27" s="1" t="s">
        <v>105</v>
      </c>
      <c r="I27" s="1" t="s">
        <v>93</v>
      </c>
      <c r="J27" s="1">
        <v>21</v>
      </c>
      <c r="K27" s="14" t="s">
        <v>10</v>
      </c>
      <c r="L27" s="15">
        <f t="shared" si="15"/>
        <v>1.9497607655502391</v>
      </c>
      <c r="M27" s="16">
        <f>SUM($J$6:J27)</f>
        <v>306</v>
      </c>
      <c r="N27" s="17">
        <f t="shared" si="1"/>
        <v>0</v>
      </c>
      <c r="O27" s="18">
        <f t="shared" si="16"/>
        <v>0</v>
      </c>
      <c r="Q27" s="20"/>
    </row>
    <row r="28" spans="1:17" x14ac:dyDescent="0.45">
      <c r="A28" s="13"/>
      <c r="B28" s="22">
        <f t="shared" si="14"/>
        <v>45348.432416267911</v>
      </c>
      <c r="C28" s="23"/>
      <c r="D28" s="1" t="s">
        <v>172</v>
      </c>
      <c r="F28" s="1">
        <v>3.3</v>
      </c>
      <c r="G28" s="1" t="s">
        <v>97</v>
      </c>
      <c r="H28" s="1" t="s">
        <v>106</v>
      </c>
      <c r="I28" s="1" t="s">
        <v>93</v>
      </c>
      <c r="J28" s="1">
        <v>15</v>
      </c>
      <c r="K28" s="14" t="s">
        <v>10</v>
      </c>
      <c r="L28" s="15">
        <f t="shared" si="15"/>
        <v>1.4623205741626795</v>
      </c>
      <c r="M28" s="16">
        <f>SUM($J$6:J28)</f>
        <v>321</v>
      </c>
      <c r="N28" s="17">
        <f t="shared" si="1"/>
        <v>0</v>
      </c>
      <c r="O28" s="18">
        <f t="shared" si="16"/>
        <v>0</v>
      </c>
    </row>
    <row r="29" spans="1:17" x14ac:dyDescent="0.45">
      <c r="A29" s="13"/>
      <c r="B29" s="22">
        <f t="shared" si="14"/>
        <v>45350.382177033462</v>
      </c>
      <c r="C29" s="23"/>
      <c r="D29" s="1" t="s">
        <v>172</v>
      </c>
      <c r="F29" s="1">
        <v>3.4</v>
      </c>
      <c r="G29" s="1" t="s">
        <v>98</v>
      </c>
      <c r="H29" s="1" t="s">
        <v>107</v>
      </c>
      <c r="I29" s="1" t="s">
        <v>93</v>
      </c>
      <c r="J29" s="1">
        <v>17</v>
      </c>
      <c r="K29" s="14" t="s">
        <v>10</v>
      </c>
      <c r="L29" s="15">
        <f t="shared" si="15"/>
        <v>1.9497607655502391</v>
      </c>
      <c r="M29" s="16">
        <f>SUM($J$6:J29)</f>
        <v>338</v>
      </c>
      <c r="N29" s="17">
        <f t="shared" si="1"/>
        <v>0</v>
      </c>
      <c r="O29" s="18">
        <f t="shared" si="16"/>
        <v>0</v>
      </c>
    </row>
    <row r="30" spans="1:17" x14ac:dyDescent="0.45">
      <c r="A30" s="13"/>
      <c r="B30" s="22">
        <f t="shared" si="14"/>
        <v>45353.306818181787</v>
      </c>
      <c r="C30" s="23"/>
      <c r="D30" s="1" t="s">
        <v>172</v>
      </c>
      <c r="F30" s="1">
        <v>3.5</v>
      </c>
      <c r="G30" s="1" t="s">
        <v>99</v>
      </c>
      <c r="H30" s="1" t="s">
        <v>108</v>
      </c>
      <c r="I30" s="1" t="s">
        <v>93</v>
      </c>
      <c r="J30" s="1">
        <v>25</v>
      </c>
      <c r="K30" s="14" t="s">
        <v>10</v>
      </c>
      <c r="L30" s="15">
        <f t="shared" si="15"/>
        <v>2.9246411483253589</v>
      </c>
      <c r="M30" s="16">
        <f>SUM($J$6:J30)</f>
        <v>363</v>
      </c>
      <c r="N30" s="17">
        <f t="shared" si="1"/>
        <v>0</v>
      </c>
      <c r="O30" s="18">
        <f t="shared" si="16"/>
        <v>0</v>
      </c>
    </row>
    <row r="31" spans="1:17" x14ac:dyDescent="0.45">
      <c r="A31" s="13"/>
      <c r="B31" s="22">
        <f t="shared" si="14"/>
        <v>45355.256578947337</v>
      </c>
      <c r="C31" s="23"/>
      <c r="D31" s="1" t="s">
        <v>172</v>
      </c>
      <c r="F31" s="1">
        <v>3.6</v>
      </c>
      <c r="G31" s="1" t="s">
        <v>100</v>
      </c>
      <c r="H31" s="1" t="s">
        <v>109</v>
      </c>
      <c r="I31" s="1" t="s">
        <v>93</v>
      </c>
      <c r="J31" s="1">
        <v>19</v>
      </c>
      <c r="K31" s="14" t="s">
        <v>10</v>
      </c>
      <c r="L31" s="15">
        <f t="shared" si="15"/>
        <v>1.9497607655502391</v>
      </c>
      <c r="M31" s="16">
        <f>SUM($J$6:J31)</f>
        <v>382</v>
      </c>
      <c r="N31" s="17">
        <f t="shared" si="1"/>
        <v>0</v>
      </c>
      <c r="O31" s="18">
        <f t="shared" si="16"/>
        <v>0</v>
      </c>
    </row>
    <row r="32" spans="1:17" x14ac:dyDescent="0.45">
      <c r="A32" s="13"/>
      <c r="B32" s="22">
        <f t="shared" si="14"/>
        <v>45357.206339712888</v>
      </c>
      <c r="C32" s="23"/>
      <c r="D32" s="1" t="s">
        <v>172</v>
      </c>
      <c r="F32" s="1">
        <v>3.7</v>
      </c>
      <c r="G32" s="48" t="s">
        <v>164</v>
      </c>
      <c r="H32" s="1" t="s">
        <v>197</v>
      </c>
      <c r="I32" s="1" t="s">
        <v>93</v>
      </c>
      <c r="J32" s="1">
        <v>16</v>
      </c>
      <c r="K32" s="14" t="s">
        <v>10</v>
      </c>
      <c r="L32" s="15">
        <f t="shared" si="15"/>
        <v>1.9497607655502391</v>
      </c>
      <c r="M32" s="16">
        <f>SUM($J$6:J32)</f>
        <v>398</v>
      </c>
      <c r="N32" s="17">
        <f t="shared" si="1"/>
        <v>0</v>
      </c>
      <c r="O32" s="18">
        <f t="shared" si="16"/>
        <v>0</v>
      </c>
    </row>
    <row r="33" spans="1:15" x14ac:dyDescent="0.45">
      <c r="A33" s="13"/>
      <c r="B33" s="22">
        <f t="shared" si="14"/>
        <v>45358.181220095663</v>
      </c>
      <c r="C33" s="23"/>
      <c r="D33" s="1" t="s">
        <v>172</v>
      </c>
      <c r="F33" s="1">
        <v>3.8</v>
      </c>
      <c r="G33" s="1" t="s">
        <v>115</v>
      </c>
      <c r="H33" s="1" t="s">
        <v>115</v>
      </c>
      <c r="I33" s="1" t="s">
        <v>93</v>
      </c>
      <c r="J33" s="1">
        <v>4</v>
      </c>
      <c r="K33" s="14" t="s">
        <v>10</v>
      </c>
      <c r="L33" s="15">
        <f t="shared" si="15"/>
        <v>0.97488038277511957</v>
      </c>
      <c r="M33" s="16">
        <f>SUM($J$6:J33)</f>
        <v>402</v>
      </c>
      <c r="N33" s="17">
        <f t="shared" si="1"/>
        <v>0</v>
      </c>
      <c r="O33" s="18">
        <f t="shared" si="16"/>
        <v>0</v>
      </c>
    </row>
    <row r="34" spans="1:15" x14ac:dyDescent="0.45">
      <c r="A34" s="13"/>
      <c r="B34" s="22">
        <f t="shared" si="14"/>
        <v>45359.643540669822</v>
      </c>
      <c r="C34" s="23"/>
      <c r="D34" s="1" t="s">
        <v>172</v>
      </c>
      <c r="F34" s="1">
        <v>3.9</v>
      </c>
      <c r="G34" t="s">
        <v>165</v>
      </c>
      <c r="H34" t="s">
        <v>198</v>
      </c>
      <c r="I34" s="1" t="s">
        <v>93</v>
      </c>
      <c r="J34" s="1">
        <v>8</v>
      </c>
      <c r="K34" s="14" t="s">
        <v>10</v>
      </c>
      <c r="L34" s="15">
        <f t="shared" ref="L34" si="17">VLOOKUP(G34,LessonDays,3,FALSE)*TargetDays</f>
        <v>1.4623205741626795</v>
      </c>
      <c r="M34" s="16">
        <f>SUM($J$6:J34)</f>
        <v>410</v>
      </c>
      <c r="N34" s="17">
        <f t="shared" si="1"/>
        <v>0</v>
      </c>
      <c r="O34" s="18">
        <f t="shared" ref="O34" si="18">N34/M34</f>
        <v>0</v>
      </c>
    </row>
    <row r="35" spans="1:15" x14ac:dyDescent="0.45">
      <c r="A35" s="13"/>
      <c r="B35" s="22">
        <f t="shared" si="14"/>
        <v>45360.618421052597</v>
      </c>
      <c r="C35" s="23"/>
      <c r="D35" s="1" t="s">
        <v>172</v>
      </c>
      <c r="F35" s="15">
        <v>3.1</v>
      </c>
      <c r="G35" t="s">
        <v>166</v>
      </c>
      <c r="H35" t="s">
        <v>199</v>
      </c>
      <c r="I35" s="1" t="s">
        <v>93</v>
      </c>
      <c r="J35" s="1">
        <v>3</v>
      </c>
      <c r="K35" s="14" t="s">
        <v>10</v>
      </c>
      <c r="L35" s="15">
        <f t="shared" si="15"/>
        <v>0.97488038277511957</v>
      </c>
      <c r="M35" s="16">
        <f>SUM($J$6:J35)</f>
        <v>413</v>
      </c>
      <c r="N35" s="17">
        <f t="shared" si="1"/>
        <v>0</v>
      </c>
      <c r="O35" s="18">
        <f t="shared" si="16"/>
        <v>0</v>
      </c>
    </row>
    <row r="36" spans="1:15" x14ac:dyDescent="0.45">
      <c r="A36" s="13"/>
      <c r="B36" s="30">
        <f t="shared" si="14"/>
        <v>45362.568181818147</v>
      </c>
      <c r="C36" s="31"/>
      <c r="D36" s="32" t="s">
        <v>172</v>
      </c>
      <c r="E36" s="32"/>
      <c r="F36" s="32"/>
      <c r="G36" s="32" t="s">
        <v>61</v>
      </c>
      <c r="H36" s="32"/>
      <c r="I36" s="32"/>
      <c r="J36" s="32"/>
      <c r="K36" s="33" t="s">
        <v>10</v>
      </c>
      <c r="L36" s="34">
        <f>VLOOKUP(G36,LessonDays,3,FALSE)*TargetDays</f>
        <v>1.9497607655502391</v>
      </c>
      <c r="M36" s="16">
        <f>SUM($J$6:J36)</f>
        <v>413</v>
      </c>
      <c r="N36" s="17">
        <f t="shared" si="1"/>
        <v>0</v>
      </c>
      <c r="O36" s="18">
        <f t="shared" si="16"/>
        <v>0</v>
      </c>
    </row>
    <row r="37" spans="1:15" x14ac:dyDescent="0.45">
      <c r="A37" s="13"/>
      <c r="B37" s="22">
        <f t="shared" si="14"/>
        <v>45364.030502392307</v>
      </c>
      <c r="C37" s="23"/>
      <c r="D37" s="1" t="s">
        <v>171</v>
      </c>
      <c r="F37" s="1">
        <v>4.0999999999999996</v>
      </c>
      <c r="G37" t="s">
        <v>87</v>
      </c>
      <c r="H37" s="1" t="s">
        <v>50</v>
      </c>
      <c r="I37" s="1" t="s">
        <v>63</v>
      </c>
      <c r="J37" s="1">
        <v>12</v>
      </c>
      <c r="K37" s="14" t="s">
        <v>10</v>
      </c>
      <c r="L37" s="15">
        <f t="shared" ref="L37:L39" si="19">VLOOKUP(G37,LessonDays,3,FALSE)*TargetDays</f>
        <v>1.4623205741626795</v>
      </c>
      <c r="M37" s="16">
        <f>SUM($J$6:J37)</f>
        <v>425</v>
      </c>
      <c r="N37" s="17">
        <f t="shared" si="1"/>
        <v>0</v>
      </c>
      <c r="O37" s="18">
        <f t="shared" ref="O37:O39" si="20">N37/M37</f>
        <v>0</v>
      </c>
    </row>
    <row r="38" spans="1:15" x14ac:dyDescent="0.45">
      <c r="A38" s="13"/>
      <c r="B38" s="22">
        <f t="shared" si="14"/>
        <v>45365.492822966466</v>
      </c>
      <c r="C38" s="23"/>
      <c r="D38" s="1" t="s">
        <v>171</v>
      </c>
      <c r="F38" s="1">
        <v>4.2</v>
      </c>
      <c r="G38" s="1" t="s">
        <v>167</v>
      </c>
      <c r="H38" s="1" t="s">
        <v>167</v>
      </c>
      <c r="I38" s="1" t="s">
        <v>63</v>
      </c>
      <c r="J38" s="1">
        <v>7</v>
      </c>
      <c r="K38" s="14" t="s">
        <v>10</v>
      </c>
      <c r="L38" s="15">
        <f t="shared" si="19"/>
        <v>1.4623205741626795</v>
      </c>
      <c r="M38" s="16">
        <f>SUM($J$6:J38)</f>
        <v>432</v>
      </c>
      <c r="N38" s="17">
        <f t="shared" si="1"/>
        <v>0</v>
      </c>
      <c r="O38" s="18">
        <f t="shared" si="20"/>
        <v>0</v>
      </c>
    </row>
    <row r="39" spans="1:15" x14ac:dyDescent="0.45">
      <c r="A39" s="13"/>
      <c r="B39" s="22">
        <f t="shared" si="14"/>
        <v>45366.955143540625</v>
      </c>
      <c r="C39" s="23"/>
      <c r="D39" s="1" t="s">
        <v>171</v>
      </c>
      <c r="F39" s="1">
        <v>4.3</v>
      </c>
      <c r="G39" t="s">
        <v>58</v>
      </c>
      <c r="H39" s="1" t="s">
        <v>50</v>
      </c>
      <c r="I39" s="1" t="s">
        <v>63</v>
      </c>
      <c r="J39" s="1">
        <v>20</v>
      </c>
      <c r="K39" s="14" t="s">
        <v>10</v>
      </c>
      <c r="L39" s="15">
        <f t="shared" si="19"/>
        <v>1.4623205741626795</v>
      </c>
      <c r="M39" s="16">
        <f>SUM($J$6:J39)</f>
        <v>452</v>
      </c>
      <c r="N39" s="17">
        <f t="shared" si="1"/>
        <v>0</v>
      </c>
      <c r="O39" s="18">
        <f t="shared" si="20"/>
        <v>0</v>
      </c>
    </row>
    <row r="40" spans="1:15" x14ac:dyDescent="0.45">
      <c r="A40" s="13"/>
      <c r="B40" s="22">
        <f t="shared" si="14"/>
        <v>45368.417464114784</v>
      </c>
      <c r="C40" s="23"/>
      <c r="D40" s="1" t="s">
        <v>171</v>
      </c>
      <c r="F40" s="1">
        <v>4.4000000000000004</v>
      </c>
      <c r="G40" t="s">
        <v>91</v>
      </c>
      <c r="H40" s="1" t="s">
        <v>92</v>
      </c>
      <c r="I40" s="1" t="s">
        <v>63</v>
      </c>
      <c r="J40" s="1">
        <v>22</v>
      </c>
      <c r="K40" s="14" t="s">
        <v>10</v>
      </c>
      <c r="L40" s="15">
        <f t="shared" ref="L40:L48" si="21">VLOOKUP(G40,LessonDays,3,FALSE)*TargetDays</f>
        <v>1.4623205741626795</v>
      </c>
      <c r="M40" s="16">
        <f>SUM($J$6:J40)</f>
        <v>474</v>
      </c>
      <c r="N40" s="17">
        <f t="shared" si="1"/>
        <v>0</v>
      </c>
      <c r="O40" s="18">
        <f t="shared" si="2"/>
        <v>0</v>
      </c>
    </row>
    <row r="41" spans="1:15" x14ac:dyDescent="0.45">
      <c r="A41" s="13"/>
      <c r="B41" s="22">
        <f t="shared" si="14"/>
        <v>45370.367224880334</v>
      </c>
      <c r="C41" s="23"/>
      <c r="D41" s="1" t="s">
        <v>171</v>
      </c>
      <c r="F41" s="1">
        <v>4.5</v>
      </c>
      <c r="G41" s="1" t="s">
        <v>168</v>
      </c>
      <c r="H41" s="1" t="s">
        <v>201</v>
      </c>
      <c r="I41" s="1" t="s">
        <v>63</v>
      </c>
      <c r="J41" s="1">
        <v>33</v>
      </c>
      <c r="K41" s="14" t="s">
        <v>10</v>
      </c>
      <c r="L41" s="15">
        <f t="shared" ref="L41:L47" si="22">VLOOKUP(G41,LessonDays,3,FALSE)*TargetDays</f>
        <v>1.9497607655502391</v>
      </c>
      <c r="M41" s="16">
        <f>SUM($J$6:J41)</f>
        <v>507</v>
      </c>
      <c r="N41" s="17">
        <f t="shared" si="1"/>
        <v>0</v>
      </c>
      <c r="O41" s="18">
        <f t="shared" ref="O41:O47" si="23">N41/M41</f>
        <v>0</v>
      </c>
    </row>
    <row r="42" spans="1:15" x14ac:dyDescent="0.45">
      <c r="A42" s="13"/>
      <c r="B42" s="22">
        <f t="shared" si="14"/>
        <v>45371.829545454493</v>
      </c>
      <c r="C42" s="23"/>
      <c r="D42" s="1" t="s">
        <v>171</v>
      </c>
      <c r="F42" s="1">
        <v>4.5999999999999996</v>
      </c>
      <c r="G42" s="1" t="s">
        <v>135</v>
      </c>
      <c r="H42" s="1" t="s">
        <v>136</v>
      </c>
      <c r="I42" s="1" t="s">
        <v>63</v>
      </c>
      <c r="J42" s="1">
        <v>7</v>
      </c>
      <c r="K42" s="14" t="s">
        <v>10</v>
      </c>
      <c r="L42" s="15">
        <f t="shared" si="22"/>
        <v>1.4623205741626795</v>
      </c>
      <c r="M42" s="16">
        <f>SUM($J$6:J42)</f>
        <v>514</v>
      </c>
      <c r="N42" s="17">
        <f t="shared" si="1"/>
        <v>0</v>
      </c>
      <c r="O42" s="18">
        <f t="shared" si="23"/>
        <v>0</v>
      </c>
    </row>
    <row r="43" spans="1:15" x14ac:dyDescent="0.45">
      <c r="A43" s="13"/>
      <c r="B43" s="22">
        <f t="shared" si="14"/>
        <v>45373.779306220044</v>
      </c>
      <c r="C43" s="23"/>
      <c r="D43" s="1" t="s">
        <v>171</v>
      </c>
      <c r="F43" s="1">
        <v>4.7</v>
      </c>
      <c r="G43" s="1" t="s">
        <v>116</v>
      </c>
      <c r="H43" s="1" t="s">
        <v>117</v>
      </c>
      <c r="I43" s="1" t="s">
        <v>63</v>
      </c>
      <c r="J43" s="1">
        <v>19</v>
      </c>
      <c r="K43" s="14" t="s">
        <v>10</v>
      </c>
      <c r="L43" s="15">
        <f t="shared" si="22"/>
        <v>1.9497607655502391</v>
      </c>
      <c r="M43" s="16">
        <f>SUM($J$6:J43)</f>
        <v>533</v>
      </c>
      <c r="N43" s="17">
        <f t="shared" si="1"/>
        <v>0</v>
      </c>
      <c r="O43" s="18">
        <f t="shared" si="23"/>
        <v>0</v>
      </c>
    </row>
    <row r="44" spans="1:15" x14ac:dyDescent="0.45">
      <c r="A44" s="13"/>
      <c r="B44" s="22">
        <f t="shared" si="14"/>
        <v>45375.241626794203</v>
      </c>
      <c r="C44" s="23"/>
      <c r="D44" s="1" t="s">
        <v>171</v>
      </c>
      <c r="F44" s="1">
        <v>4.8</v>
      </c>
      <c r="G44" s="1" t="s">
        <v>213</v>
      </c>
      <c r="H44" s="1" t="s">
        <v>214</v>
      </c>
      <c r="I44" s="1" t="s">
        <v>63</v>
      </c>
      <c r="J44" s="1">
        <v>10</v>
      </c>
      <c r="K44" s="14" t="s">
        <v>10</v>
      </c>
      <c r="L44" s="15">
        <f t="shared" si="22"/>
        <v>1.4623205741626795</v>
      </c>
      <c r="M44" s="16">
        <f>SUM($J$6:J44)</f>
        <v>543</v>
      </c>
      <c r="N44" s="17">
        <f t="shared" si="1"/>
        <v>0</v>
      </c>
      <c r="O44" s="18">
        <f t="shared" si="23"/>
        <v>0</v>
      </c>
    </row>
    <row r="45" spans="1:15" x14ac:dyDescent="0.45">
      <c r="A45" s="13"/>
      <c r="B45" s="22">
        <f t="shared" si="14"/>
        <v>45376.216507176978</v>
      </c>
      <c r="C45" s="23"/>
      <c r="D45" s="1" t="s">
        <v>171</v>
      </c>
      <c r="F45" s="1">
        <v>4.9000000000000004</v>
      </c>
      <c r="G45" s="1" t="s">
        <v>103</v>
      </c>
      <c r="H45" s="1" t="s">
        <v>104</v>
      </c>
      <c r="I45" s="1" t="s">
        <v>63</v>
      </c>
      <c r="J45" s="1">
        <v>12</v>
      </c>
      <c r="K45" s="14" t="s">
        <v>10</v>
      </c>
      <c r="L45" s="15">
        <f t="shared" ref="L45" si="24">VLOOKUP(G45,LessonDays,3,FALSE)*TargetDays</f>
        <v>0.97488038277511957</v>
      </c>
      <c r="M45" s="16">
        <f>SUM($J$6:J45)</f>
        <v>555</v>
      </c>
      <c r="N45" s="17">
        <f t="shared" si="1"/>
        <v>0</v>
      </c>
      <c r="O45" s="18">
        <f t="shared" si="23"/>
        <v>0</v>
      </c>
    </row>
    <row r="46" spans="1:15" x14ac:dyDescent="0.45">
      <c r="A46" s="13"/>
      <c r="B46" s="22">
        <f t="shared" si="14"/>
        <v>45377.191387559753</v>
      </c>
      <c r="C46" s="23"/>
      <c r="D46" s="1" t="s">
        <v>171</v>
      </c>
      <c r="F46" s="15">
        <v>4.0999999999999996</v>
      </c>
      <c r="G46" s="1" t="s">
        <v>83</v>
      </c>
      <c r="H46" s="1" t="s">
        <v>86</v>
      </c>
      <c r="I46" s="1" t="s">
        <v>63</v>
      </c>
      <c r="J46" s="1">
        <v>8</v>
      </c>
      <c r="K46" s="14" t="s">
        <v>10</v>
      </c>
      <c r="L46" s="15">
        <f t="shared" si="22"/>
        <v>0.97488038277511957</v>
      </c>
      <c r="M46" s="16">
        <f>SUM($J$6:J46)</f>
        <v>563</v>
      </c>
      <c r="N46" s="17">
        <f t="shared" si="1"/>
        <v>0</v>
      </c>
      <c r="O46" s="18">
        <f t="shared" si="23"/>
        <v>0</v>
      </c>
    </row>
    <row r="47" spans="1:15" x14ac:dyDescent="0.45">
      <c r="A47" s="13"/>
      <c r="B47" s="22">
        <f t="shared" si="14"/>
        <v>45378.166267942528</v>
      </c>
      <c r="C47" s="23"/>
      <c r="D47" s="1" t="s">
        <v>171</v>
      </c>
      <c r="F47" s="1">
        <v>4.1100000000000003</v>
      </c>
      <c r="G47" s="1" t="s">
        <v>84</v>
      </c>
      <c r="H47" s="1" t="s">
        <v>85</v>
      </c>
      <c r="I47" s="1" t="s">
        <v>63</v>
      </c>
      <c r="J47" s="1">
        <v>11</v>
      </c>
      <c r="K47" s="14" t="s">
        <v>10</v>
      </c>
      <c r="L47" s="15">
        <f t="shared" si="22"/>
        <v>0.97488038277511957</v>
      </c>
      <c r="M47" s="16">
        <f>SUM($J$6:J47)</f>
        <v>574</v>
      </c>
      <c r="N47" s="17">
        <f t="shared" si="1"/>
        <v>0</v>
      </c>
      <c r="O47" s="18">
        <f t="shared" si="23"/>
        <v>0</v>
      </c>
    </row>
    <row r="48" spans="1:15" x14ac:dyDescent="0.45">
      <c r="A48" s="13"/>
      <c r="B48" s="30">
        <f t="shared" si="14"/>
        <v>45380.116028708078</v>
      </c>
      <c r="C48" s="31"/>
      <c r="D48" s="32" t="s">
        <v>171</v>
      </c>
      <c r="E48" s="32"/>
      <c r="F48" s="32"/>
      <c r="G48" s="32" t="s">
        <v>170</v>
      </c>
      <c r="H48" s="32"/>
      <c r="I48" s="32"/>
      <c r="J48" s="32"/>
      <c r="K48" s="33" t="s">
        <v>10</v>
      </c>
      <c r="L48" s="34">
        <f t="shared" si="21"/>
        <v>1.9497607655502391</v>
      </c>
      <c r="M48" s="16">
        <f>SUM($J$6:J48)</f>
        <v>574</v>
      </c>
      <c r="N48" s="17">
        <f t="shared" si="1"/>
        <v>0</v>
      </c>
      <c r="O48" s="18">
        <f t="shared" si="2"/>
        <v>0</v>
      </c>
    </row>
    <row r="49" spans="1:15" x14ac:dyDescent="0.45">
      <c r="B49" s="22"/>
      <c r="C49" s="22"/>
      <c r="H49" s="1"/>
      <c r="K49" s="14"/>
      <c r="L49" s="15"/>
      <c r="M49" s="19"/>
      <c r="N49" s="19"/>
      <c r="O49" s="29"/>
    </row>
    <row r="50" spans="1:15" x14ac:dyDescent="0.45">
      <c r="B50" s="40" t="s">
        <v>46</v>
      </c>
      <c r="C50" s="22"/>
      <c r="D50" s="35" t="s">
        <v>209</v>
      </c>
      <c r="L50" s="15"/>
    </row>
    <row r="51" spans="1:15" x14ac:dyDescent="0.45">
      <c r="B51" s="40"/>
      <c r="C51" s="22"/>
      <c r="D51" s="35" t="s">
        <v>114</v>
      </c>
      <c r="L51" s="15"/>
    </row>
    <row r="52" spans="1:15" x14ac:dyDescent="0.45">
      <c r="B52" s="22"/>
      <c r="C52" s="22"/>
      <c r="D52" s="41" t="s">
        <v>202</v>
      </c>
      <c r="H52" s="1"/>
      <c r="L52" s="15"/>
    </row>
    <row r="53" spans="1:15" x14ac:dyDescent="0.45">
      <c r="B53" s="43"/>
      <c r="C53" s="22"/>
      <c r="D53" s="38"/>
      <c r="H53" s="1"/>
      <c r="L53" s="15"/>
    </row>
    <row r="54" spans="1:15" x14ac:dyDescent="0.45">
      <c r="A54" s="44">
        <f>B83-31</f>
        <v>45384</v>
      </c>
      <c r="B54" s="22">
        <f>info!B4</f>
        <v>45383</v>
      </c>
      <c r="C54" s="22" t="s">
        <v>69</v>
      </c>
      <c r="D54" s="24" t="s">
        <v>70</v>
      </c>
      <c r="H54" s="1"/>
      <c r="L54" s="15"/>
    </row>
    <row r="55" spans="1:15" x14ac:dyDescent="0.45">
      <c r="A55" s="44">
        <f>A54+14</f>
        <v>45398</v>
      </c>
      <c r="B55" s="22">
        <f>B54+14</f>
        <v>45397</v>
      </c>
      <c r="C55" s="22"/>
      <c r="D55" s="25" t="s">
        <v>71</v>
      </c>
      <c r="H55" s="1"/>
      <c r="L55" s="15"/>
    </row>
    <row r="56" spans="1:15" x14ac:dyDescent="0.45">
      <c r="A56" s="44"/>
      <c r="B56" s="22"/>
      <c r="C56" s="22"/>
      <c r="D56" s="26"/>
      <c r="H56" s="1"/>
      <c r="L56" s="15"/>
    </row>
    <row r="57" spans="1:15" x14ac:dyDescent="0.45">
      <c r="A57" s="44">
        <f>A55</f>
        <v>45398</v>
      </c>
      <c r="B57" s="22">
        <f>B83-17</f>
        <v>45398</v>
      </c>
      <c r="C57" s="22" t="s">
        <v>69</v>
      </c>
      <c r="D57" s="24" t="s">
        <v>72</v>
      </c>
      <c r="H57" s="1"/>
      <c r="L57" s="15"/>
    </row>
    <row r="58" spans="1:15" x14ac:dyDescent="0.45">
      <c r="A58" s="44">
        <f>A57+13</f>
        <v>45411</v>
      </c>
      <c r="B58" s="22">
        <f>B57+14</f>
        <v>45412</v>
      </c>
      <c r="C58" s="22"/>
      <c r="D58" s="25" t="s">
        <v>22</v>
      </c>
      <c r="H58" s="1"/>
      <c r="L58" s="15"/>
    </row>
    <row r="59" spans="1:15" x14ac:dyDescent="0.45">
      <c r="A59" s="44"/>
      <c r="B59" s="22"/>
      <c r="C59" s="22"/>
      <c r="D59" s="25" t="s">
        <v>204</v>
      </c>
      <c r="H59" s="1"/>
      <c r="L59" s="15"/>
    </row>
    <row r="60" spans="1:15" x14ac:dyDescent="0.45">
      <c r="A60" s="44"/>
      <c r="B60" s="22"/>
      <c r="C60" s="22"/>
      <c r="D60" s="25" t="s">
        <v>68</v>
      </c>
      <c r="H60" s="1"/>
      <c r="L60" s="15"/>
    </row>
    <row r="61" spans="1:15" x14ac:dyDescent="0.45">
      <c r="A61" s="44"/>
      <c r="B61" s="22"/>
      <c r="C61" s="22"/>
      <c r="D61" s="25" t="s">
        <v>17</v>
      </c>
      <c r="H61" s="1"/>
      <c r="L61" s="15"/>
    </row>
    <row r="62" spans="1:15" x14ac:dyDescent="0.45">
      <c r="A62" s="44"/>
      <c r="B62" s="22"/>
      <c r="C62" s="22"/>
      <c r="D62" s="25" t="s">
        <v>73</v>
      </c>
      <c r="H62" s="1"/>
      <c r="L62" s="15"/>
    </row>
    <row r="63" spans="1:15" x14ac:dyDescent="0.45">
      <c r="A63" s="44"/>
      <c r="B63" s="22"/>
      <c r="C63" s="22"/>
      <c r="D63" s="25"/>
      <c r="H63" s="1"/>
      <c r="L63" s="15"/>
    </row>
    <row r="64" spans="1:15" x14ac:dyDescent="0.45">
      <c r="A64" s="44">
        <f>A57</f>
        <v>45398</v>
      </c>
      <c r="B64" s="22">
        <f>B83-17</f>
        <v>45398</v>
      </c>
      <c r="C64" s="22"/>
      <c r="D64" s="24" t="s">
        <v>138</v>
      </c>
      <c r="H64" s="1"/>
      <c r="L64" s="15"/>
    </row>
    <row r="65" spans="1:12" x14ac:dyDescent="0.45">
      <c r="A65" s="44"/>
      <c r="B65" s="22"/>
      <c r="C65" s="22"/>
      <c r="D65" s="25"/>
      <c r="H65" s="1"/>
      <c r="L65" s="15"/>
    </row>
    <row r="66" spans="1:12" x14ac:dyDescent="0.45">
      <c r="A66" s="44">
        <f>A54</f>
        <v>45384</v>
      </c>
      <c r="B66" s="22">
        <f>info!B4</f>
        <v>45383</v>
      </c>
      <c r="C66" s="22" t="s">
        <v>69</v>
      </c>
      <c r="D66" s="28" t="s">
        <v>24</v>
      </c>
      <c r="H66" s="1"/>
      <c r="L66" s="15"/>
    </row>
    <row r="67" spans="1:12" x14ac:dyDescent="0.45">
      <c r="A67" s="44">
        <f>A66+23</f>
        <v>45407</v>
      </c>
      <c r="B67" s="22">
        <f>B83-8</f>
        <v>45407</v>
      </c>
      <c r="C67" s="22"/>
      <c r="D67" s="25" t="str">
        <f>"Start using these no later than "&amp;TEXT(B66,"mm/d")</f>
        <v>Start using these no later than 04/1</v>
      </c>
      <c r="H67" s="1"/>
      <c r="L67" s="15"/>
    </row>
    <row r="68" spans="1:12" x14ac:dyDescent="0.45">
      <c r="A68" s="44"/>
      <c r="B68" s="22"/>
      <c r="C68" s="22"/>
      <c r="D68" s="27" t="s">
        <v>119</v>
      </c>
      <c r="H68" s="1"/>
      <c r="L68" s="15"/>
    </row>
    <row r="69" spans="1:12" x14ac:dyDescent="0.45">
      <c r="A69" s="44"/>
      <c r="B69" s="22"/>
      <c r="C69" s="22"/>
      <c r="D69" s="27" t="s">
        <v>18</v>
      </c>
      <c r="H69" s="1"/>
      <c r="L69" s="15"/>
    </row>
    <row r="70" spans="1:12" x14ac:dyDescent="0.45">
      <c r="A70" s="44"/>
      <c r="B70" s="22"/>
      <c r="C70" s="22"/>
      <c r="D70" s="27" t="s">
        <v>23</v>
      </c>
      <c r="H70" s="1"/>
      <c r="L70" s="15"/>
    </row>
    <row r="71" spans="1:12" x14ac:dyDescent="0.45">
      <c r="A71" s="44"/>
      <c r="B71" s="22"/>
      <c r="C71" s="22"/>
      <c r="D71" s="26"/>
      <c r="H71" s="1"/>
      <c r="L71" s="15"/>
    </row>
    <row r="72" spans="1:12" x14ac:dyDescent="0.45">
      <c r="A72" s="44">
        <f>A67-2</f>
        <v>45405</v>
      </c>
      <c r="B72" s="22">
        <f>B83-10</f>
        <v>45405</v>
      </c>
      <c r="C72" s="22" t="s">
        <v>69</v>
      </c>
      <c r="D72" s="24" t="s">
        <v>203</v>
      </c>
      <c r="H72" s="1"/>
      <c r="L72" s="15"/>
    </row>
    <row r="73" spans="1:12" x14ac:dyDescent="0.45">
      <c r="A73" s="44">
        <f>A72+7</f>
        <v>45412</v>
      </c>
      <c r="B73" s="22">
        <f>B72+7</f>
        <v>45412</v>
      </c>
      <c r="C73" s="22"/>
      <c r="D73" s="27" t="s">
        <v>78</v>
      </c>
      <c r="H73" s="1"/>
      <c r="L73" s="15"/>
    </row>
    <row r="74" spans="1:12" x14ac:dyDescent="0.45">
      <c r="A74" s="44"/>
      <c r="B74" s="22"/>
      <c r="C74" s="22"/>
      <c r="D74" s="25" t="s">
        <v>74</v>
      </c>
      <c r="H74" s="1"/>
      <c r="L74" s="15"/>
    </row>
    <row r="75" spans="1:12" x14ac:dyDescent="0.45">
      <c r="A75" s="44"/>
      <c r="B75" s="22"/>
      <c r="C75" s="22"/>
      <c r="D75" s="25" t="s">
        <v>118</v>
      </c>
      <c r="H75" s="1"/>
      <c r="L75" s="15"/>
    </row>
    <row r="76" spans="1:12" x14ac:dyDescent="0.45">
      <c r="A76" s="44"/>
      <c r="B76" s="22"/>
      <c r="C76" s="22"/>
      <c r="D76" s="27"/>
      <c r="H76" s="1"/>
      <c r="L76" s="15"/>
    </row>
    <row r="77" spans="1:12" x14ac:dyDescent="0.45">
      <c r="A77" s="44">
        <f>A67</f>
        <v>45407</v>
      </c>
      <c r="B77" s="22">
        <f>B83-8</f>
        <v>45407</v>
      </c>
      <c r="C77" s="22" t="s">
        <v>69</v>
      </c>
      <c r="D77" s="24" t="s">
        <v>75</v>
      </c>
      <c r="H77" s="1"/>
      <c r="L77" s="15"/>
    </row>
    <row r="78" spans="1:12" x14ac:dyDescent="0.45">
      <c r="A78" s="44">
        <f>A77+7</f>
        <v>45414</v>
      </c>
      <c r="B78" s="22">
        <f>B77+7</f>
        <v>45414</v>
      </c>
      <c r="C78" s="22"/>
      <c r="D78" s="27" t="s">
        <v>76</v>
      </c>
      <c r="H78" s="1"/>
      <c r="L78" s="15"/>
    </row>
    <row r="79" spans="1:12" x14ac:dyDescent="0.45">
      <c r="A79" s="22"/>
      <c r="B79" s="22"/>
      <c r="C79" s="22"/>
      <c r="D79" s="27" t="s">
        <v>79</v>
      </c>
      <c r="H79" s="1"/>
      <c r="L79" s="15"/>
    </row>
    <row r="80" spans="1:12" x14ac:dyDescent="0.45">
      <c r="A80" s="22"/>
      <c r="B80" s="22"/>
      <c r="C80" s="22"/>
      <c r="D80" s="27" t="s">
        <v>80</v>
      </c>
      <c r="H80" s="1"/>
      <c r="L80" s="15"/>
    </row>
    <row r="81" spans="1:12" x14ac:dyDescent="0.45">
      <c r="A81" s="22"/>
      <c r="B81" s="22"/>
      <c r="C81" s="22"/>
      <c r="D81" s="25" t="s">
        <v>77</v>
      </c>
      <c r="H81" s="1"/>
      <c r="L81" s="15"/>
    </row>
    <row r="82" spans="1:12" x14ac:dyDescent="0.45">
      <c r="A82" s="22"/>
      <c r="B82" s="22"/>
      <c r="C82" s="22"/>
      <c r="D82" s="27"/>
      <c r="H82" s="1"/>
      <c r="L82" s="15"/>
    </row>
    <row r="83" spans="1:12" x14ac:dyDescent="0.45">
      <c r="A83" s="42"/>
      <c r="B83" s="42">
        <v>45415</v>
      </c>
      <c r="C83" s="37"/>
      <c r="D83" s="35" t="s">
        <v>66</v>
      </c>
      <c r="H83" s="1"/>
      <c r="L83" s="15"/>
    </row>
    <row r="84" spans="1:12" x14ac:dyDescent="0.45">
      <c r="A84" s="22"/>
      <c r="B84" s="22"/>
      <c r="C84" s="22"/>
      <c r="D84" s="26"/>
      <c r="H84" s="1"/>
      <c r="L84" s="15"/>
    </row>
    <row r="85" spans="1:12" x14ac:dyDescent="0.45">
      <c r="A85" s="22"/>
      <c r="B85" s="22">
        <v>45416</v>
      </c>
      <c r="C85" s="22"/>
      <c r="D85" s="24" t="s">
        <v>65</v>
      </c>
      <c r="H85" s="1"/>
      <c r="L85" s="15"/>
    </row>
    <row r="86" spans="1:12" x14ac:dyDescent="0.45">
      <c r="H86" s="1"/>
      <c r="L86" s="15"/>
    </row>
    <row r="87" spans="1:12" x14ac:dyDescent="0.45">
      <c r="L87" s="15"/>
    </row>
  </sheetData>
  <mergeCells count="1">
    <mergeCell ref="I1:J1"/>
  </mergeCells>
  <phoneticPr fontId="17" type="noConversion"/>
  <dataValidations count="1">
    <dataValidation type="list" allowBlank="1" showInputMessage="1" showErrorMessage="1" sqref="K6:K49" xr:uid="{00000000-0002-0000-0100-000000000000}">
      <formula1>"No,Yes"</formula1>
    </dataValidation>
  </dataValidations>
  <hyperlinks>
    <hyperlink ref="D52" r:id="rId1" xr:uid="{00000000-0004-0000-0100-000000000000}"/>
  </hyperlinks>
  <pageMargins left="0.7" right="0.7" top="0.75" bottom="0.75" header="0.3" footer="0.3"/>
  <pageSetup scale="47" fitToHeight="0" orientation="portrait" r:id="rId2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ignoredErrors>
    <ignoredError sqref="A76:A83 A54:A74" unlocked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8"/>
  <sheetViews>
    <sheetView showGridLines="0" zoomScale="70" zoomScaleNormal="70" zoomScalePageLayoutView="80" workbookViewId="0">
      <selection activeCell="A39" sqref="A39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38" orientation="landscape" r:id="rId1"/>
  <headerFooter>
    <oddHeader>&amp;L&amp;"Calibri,Regular"&amp;K000000TIA Suggested Study Schedule - GH RM Spring 2024&amp;R&amp;"Calibri,Regular"&amp;K000000www.theinfiniteactuary.com</oddHeader>
    <oddFooter>&amp;L&amp;"Calibri,Regular"&amp;K000000© 2024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O141"/>
  <sheetViews>
    <sheetView showGridLines="0" zoomScale="90" zoomScaleNormal="90" zoomScalePageLayoutView="125" workbookViewId="0">
      <pane xSplit="3" ySplit="5" topLeftCell="D80" activePane="bottomRight" state="frozen"/>
      <selection activeCell="L107" sqref="L107"/>
      <selection pane="topRight" activeCell="L107" sqref="L107"/>
      <selection pane="bottomLeft" activeCell="L107" sqref="L107"/>
      <selection pane="bottomRight" activeCell="L107" sqref="L107"/>
    </sheetView>
  </sheetViews>
  <sheetFormatPr defaultColWidth="8.796875" defaultRowHeight="14.25" x14ac:dyDescent="0.45"/>
  <cols>
    <col min="1" max="1" width="3.4648437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" customHeight="1" x14ac:dyDescent="0.7">
      <c r="D1" s="2">
        <v>44920</v>
      </c>
      <c r="H1" s="3"/>
      <c r="I1" s="49" t="s">
        <v>1</v>
      </c>
      <c r="J1" s="50"/>
      <c r="K1" s="4">
        <f>K3/K2</f>
        <v>0</v>
      </c>
    </row>
    <row r="2" spans="1:15" x14ac:dyDescent="0.45">
      <c r="H2" s="3"/>
      <c r="I2" s="1" t="s">
        <v>2</v>
      </c>
      <c r="K2" s="5">
        <f>SUM(J6:J102)</f>
        <v>1298</v>
      </c>
    </row>
    <row r="3" spans="1:15" x14ac:dyDescent="0.45">
      <c r="H3" s="3"/>
      <c r="I3" s="1" t="s">
        <v>3</v>
      </c>
      <c r="K3" s="1">
        <f>SUMIF(K6:K102,"Yes",J6:J102)</f>
        <v>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44920.5</v>
      </c>
      <c r="C6" s="31"/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10</v>
      </c>
      <c r="L6" s="34">
        <f>ROUND(VLOOKUP(G6,LessonDaysDouble,3,FALSE)*TargetDays/0.25,0)*0.25</f>
        <v>0.5</v>
      </c>
      <c r="M6" s="16"/>
      <c r="N6" s="17"/>
      <c r="O6" s="18"/>
    </row>
    <row r="7" spans="1:15" x14ac:dyDescent="0.45">
      <c r="A7" s="13"/>
      <c r="B7" s="22" t="e">
        <f t="shared" ref="B7:B70" si="0">B6+L7</f>
        <v>#N/A</v>
      </c>
      <c r="C7" s="23"/>
      <c r="D7" s="1" t="s">
        <v>173</v>
      </c>
      <c r="F7" s="1">
        <v>1.1000000000000001</v>
      </c>
      <c r="G7" s="1" t="s">
        <v>141</v>
      </c>
      <c r="H7" s="1" t="s">
        <v>175</v>
      </c>
      <c r="I7" s="1" t="s">
        <v>174</v>
      </c>
      <c r="J7" s="1">
        <v>10</v>
      </c>
      <c r="K7" s="14" t="s">
        <v>10</v>
      </c>
      <c r="L7" s="15" t="e">
        <f t="shared" ref="L7:L16" si="1">VLOOKUP(G7,LessonDaysDouble,3,FALSE)*TargetDays</f>
        <v>#N/A</v>
      </c>
      <c r="M7" s="16">
        <f>SUM($J$6:J7)</f>
        <v>10</v>
      </c>
      <c r="N7" s="17">
        <f t="shared" ref="N7:N16" si="2">SUMIFS(PgCnt,CompFlag,"Yes",ActFDate,"&lt;="&amp;B7)</f>
        <v>0</v>
      </c>
      <c r="O7" s="18">
        <f t="shared" ref="O7:O16" si="3">N7/M7</f>
        <v>0</v>
      </c>
    </row>
    <row r="8" spans="1:15" x14ac:dyDescent="0.45">
      <c r="A8" s="13"/>
      <c r="B8" s="22" t="e">
        <f t="shared" si="0"/>
        <v>#N/A</v>
      </c>
      <c r="C8" s="23"/>
      <c r="D8" s="1" t="s">
        <v>173</v>
      </c>
      <c r="F8" s="1">
        <v>1.2</v>
      </c>
      <c r="G8" s="1" t="s">
        <v>142</v>
      </c>
      <c r="H8" s="1" t="s">
        <v>176</v>
      </c>
      <c r="I8" s="1" t="s">
        <v>174</v>
      </c>
      <c r="J8" s="1">
        <v>24</v>
      </c>
      <c r="K8" s="14" t="s">
        <v>10</v>
      </c>
      <c r="L8" s="15" t="e">
        <f t="shared" si="1"/>
        <v>#N/A</v>
      </c>
      <c r="M8" s="16">
        <f>SUM($J$6:J8)</f>
        <v>34</v>
      </c>
      <c r="N8" s="17">
        <f t="shared" si="2"/>
        <v>0</v>
      </c>
      <c r="O8" s="18">
        <f t="shared" si="3"/>
        <v>0</v>
      </c>
    </row>
    <row r="9" spans="1:15" x14ac:dyDescent="0.45">
      <c r="A9" s="13"/>
      <c r="B9" s="22" t="e">
        <f t="shared" si="0"/>
        <v>#N/A</v>
      </c>
      <c r="C9" s="23"/>
      <c r="D9" s="1" t="s">
        <v>173</v>
      </c>
      <c r="F9" s="1">
        <v>1.3</v>
      </c>
      <c r="G9" s="1" t="s">
        <v>143</v>
      </c>
      <c r="H9" s="1" t="s">
        <v>177</v>
      </c>
      <c r="I9" s="1" t="s">
        <v>174</v>
      </c>
      <c r="J9" s="1">
        <v>6</v>
      </c>
      <c r="K9" s="14" t="s">
        <v>10</v>
      </c>
      <c r="L9" s="15" t="e">
        <f t="shared" si="1"/>
        <v>#N/A</v>
      </c>
      <c r="M9" s="16">
        <f>SUM($J$6:J9)</f>
        <v>40</v>
      </c>
      <c r="N9" s="17">
        <f t="shared" si="2"/>
        <v>0</v>
      </c>
      <c r="O9" s="18">
        <f t="shared" si="3"/>
        <v>0</v>
      </c>
    </row>
    <row r="10" spans="1:15" x14ac:dyDescent="0.45">
      <c r="A10" s="13"/>
      <c r="B10" s="22" t="e">
        <f t="shared" si="0"/>
        <v>#N/A</v>
      </c>
      <c r="C10" s="23"/>
      <c r="D10" s="1" t="s">
        <v>173</v>
      </c>
      <c r="F10" s="1">
        <v>1.4</v>
      </c>
      <c r="G10" s="1" t="s">
        <v>144</v>
      </c>
      <c r="H10" s="1" t="s">
        <v>178</v>
      </c>
      <c r="I10" s="1" t="s">
        <v>174</v>
      </c>
      <c r="J10" s="1">
        <v>36</v>
      </c>
      <c r="K10" s="14" t="s">
        <v>10</v>
      </c>
      <c r="L10" s="15" t="e">
        <f t="shared" si="1"/>
        <v>#N/A</v>
      </c>
      <c r="M10" s="16">
        <f>SUM($J$6:J10)</f>
        <v>76</v>
      </c>
      <c r="N10" s="17">
        <f t="shared" si="2"/>
        <v>0</v>
      </c>
      <c r="O10" s="18">
        <f t="shared" si="3"/>
        <v>0</v>
      </c>
    </row>
    <row r="11" spans="1:15" x14ac:dyDescent="0.45">
      <c r="A11" s="13"/>
      <c r="B11" s="22" t="e">
        <f t="shared" si="0"/>
        <v>#N/A</v>
      </c>
      <c r="C11" s="23"/>
      <c r="D11" s="1" t="s">
        <v>173</v>
      </c>
      <c r="F11" s="1">
        <v>1.5</v>
      </c>
      <c r="G11" s="1" t="s">
        <v>145</v>
      </c>
      <c r="H11" s="1" t="s">
        <v>179</v>
      </c>
      <c r="I11" s="1" t="s">
        <v>174</v>
      </c>
      <c r="J11" s="1">
        <v>24</v>
      </c>
      <c r="K11" s="14" t="s">
        <v>10</v>
      </c>
      <c r="L11" s="15" t="e">
        <f t="shared" ref="L11:L13" si="4">VLOOKUP(G11,LessonDaysDouble,3,FALSE)*TargetDays</f>
        <v>#N/A</v>
      </c>
      <c r="M11" s="16">
        <f>SUM($J$6:J11)</f>
        <v>100</v>
      </c>
      <c r="N11" s="17">
        <f t="shared" ref="N11:N13" si="5">SUMIFS(PgCnt,CompFlag,"Yes",ActFDate,"&lt;="&amp;B11)</f>
        <v>0</v>
      </c>
      <c r="O11" s="18">
        <f t="shared" ref="O11:O13" si="6">N11/M11</f>
        <v>0</v>
      </c>
    </row>
    <row r="12" spans="1:15" x14ac:dyDescent="0.45">
      <c r="A12" s="13"/>
      <c r="B12" s="22" t="e">
        <f t="shared" si="0"/>
        <v>#N/A</v>
      </c>
      <c r="C12" s="23"/>
      <c r="D12" s="1" t="s">
        <v>173</v>
      </c>
      <c r="F12" s="1">
        <v>1.6</v>
      </c>
      <c r="G12" s="1" t="s">
        <v>146</v>
      </c>
      <c r="H12" s="1" t="s">
        <v>180</v>
      </c>
      <c r="I12" s="1" t="s">
        <v>174</v>
      </c>
      <c r="J12" s="1">
        <v>6</v>
      </c>
      <c r="K12" s="14" t="s">
        <v>10</v>
      </c>
      <c r="L12" s="15" t="e">
        <f t="shared" si="4"/>
        <v>#N/A</v>
      </c>
      <c r="M12" s="16">
        <f>SUM($J$6:J12)</f>
        <v>106</v>
      </c>
      <c r="N12" s="17">
        <f t="shared" si="5"/>
        <v>0</v>
      </c>
      <c r="O12" s="18">
        <f t="shared" si="6"/>
        <v>0</v>
      </c>
    </row>
    <row r="13" spans="1:15" x14ac:dyDescent="0.45">
      <c r="A13" s="13"/>
      <c r="B13" s="22" t="e">
        <f t="shared" si="0"/>
        <v>#N/A</v>
      </c>
      <c r="C13" s="23"/>
      <c r="D13" s="1" t="s">
        <v>173</v>
      </c>
      <c r="F13" s="1">
        <v>1.7</v>
      </c>
      <c r="G13" s="1" t="s">
        <v>149</v>
      </c>
      <c r="H13" s="1" t="s">
        <v>181</v>
      </c>
      <c r="I13" s="1" t="s">
        <v>174</v>
      </c>
      <c r="J13" s="1">
        <v>19</v>
      </c>
      <c r="K13" s="14" t="s">
        <v>10</v>
      </c>
      <c r="L13" s="15">
        <f t="shared" si="4"/>
        <v>1.2106357694592991</v>
      </c>
      <c r="M13" s="16">
        <f>SUM($J$6:J13)</f>
        <v>125</v>
      </c>
      <c r="N13" s="17">
        <f t="shared" si="5"/>
        <v>0</v>
      </c>
      <c r="O13" s="18">
        <f t="shared" si="6"/>
        <v>0</v>
      </c>
    </row>
    <row r="14" spans="1:15" x14ac:dyDescent="0.45">
      <c r="A14" s="13"/>
      <c r="B14" s="22" t="e">
        <f t="shared" si="0"/>
        <v>#N/A</v>
      </c>
      <c r="C14" s="23"/>
      <c r="D14" s="1" t="s">
        <v>173</v>
      </c>
      <c r="F14" s="1">
        <v>1.8</v>
      </c>
      <c r="G14" s="1" t="s">
        <v>152</v>
      </c>
      <c r="H14" s="1" t="s">
        <v>152</v>
      </c>
      <c r="I14" s="1" t="s">
        <v>174</v>
      </c>
      <c r="J14" s="1">
        <v>11</v>
      </c>
      <c r="K14" s="14" t="s">
        <v>10</v>
      </c>
      <c r="L14" s="15">
        <f t="shared" si="1"/>
        <v>0.96850861556743917</v>
      </c>
      <c r="M14" s="16">
        <f>SUM($J$6:J14)</f>
        <v>136</v>
      </c>
      <c r="N14" s="17">
        <f t="shared" si="2"/>
        <v>0</v>
      </c>
      <c r="O14" s="18">
        <f t="shared" si="3"/>
        <v>0</v>
      </c>
    </row>
    <row r="15" spans="1:15" x14ac:dyDescent="0.45">
      <c r="A15" s="13"/>
      <c r="B15" s="22" t="e">
        <f t="shared" si="0"/>
        <v>#N/A</v>
      </c>
      <c r="C15" s="23"/>
      <c r="D15" s="1" t="s">
        <v>173</v>
      </c>
      <c r="F15" s="1">
        <v>1.9</v>
      </c>
      <c r="G15" s="1" t="s">
        <v>147</v>
      </c>
      <c r="H15" s="1" t="s">
        <v>182</v>
      </c>
      <c r="I15" s="1" t="s">
        <v>174</v>
      </c>
      <c r="J15" s="1">
        <v>5</v>
      </c>
      <c r="K15" s="14" t="s">
        <v>10</v>
      </c>
      <c r="L15" s="15">
        <f t="shared" si="1"/>
        <v>0.72638146167557938</v>
      </c>
      <c r="M15" s="16">
        <f>SUM($J$6:J15)</f>
        <v>141</v>
      </c>
      <c r="N15" s="17">
        <f t="shared" si="2"/>
        <v>0</v>
      </c>
      <c r="O15" s="18">
        <f t="shared" si="3"/>
        <v>0</v>
      </c>
    </row>
    <row r="16" spans="1:15" x14ac:dyDescent="0.45">
      <c r="A16" s="13"/>
      <c r="B16" s="22" t="e">
        <f t="shared" si="0"/>
        <v>#N/A</v>
      </c>
      <c r="C16" s="23"/>
      <c r="D16" s="1" t="s">
        <v>173</v>
      </c>
      <c r="F16" s="15">
        <v>1.1000000000000001</v>
      </c>
      <c r="G16" s="1" t="s">
        <v>150</v>
      </c>
      <c r="H16" s="1" t="s">
        <v>183</v>
      </c>
      <c r="I16" s="1" t="s">
        <v>174</v>
      </c>
      <c r="J16" s="1">
        <v>19</v>
      </c>
      <c r="K16" s="14" t="s">
        <v>10</v>
      </c>
      <c r="L16" s="15" t="e">
        <f t="shared" si="1"/>
        <v>#N/A</v>
      </c>
      <c r="M16" s="16">
        <f>SUM($J$6:J16)</f>
        <v>160</v>
      </c>
      <c r="N16" s="17">
        <f t="shared" si="2"/>
        <v>0</v>
      </c>
      <c r="O16" s="18">
        <f t="shared" si="3"/>
        <v>0</v>
      </c>
    </row>
    <row r="17" spans="1:15" x14ac:dyDescent="0.45">
      <c r="A17" s="13"/>
      <c r="B17" s="22" t="e">
        <f t="shared" si="0"/>
        <v>#N/A</v>
      </c>
      <c r="C17" s="23"/>
      <c r="D17" s="1" t="s">
        <v>173</v>
      </c>
      <c r="F17" s="1">
        <v>1.1100000000000001</v>
      </c>
      <c r="G17" s="1" t="s">
        <v>151</v>
      </c>
      <c r="H17" s="1" t="s">
        <v>184</v>
      </c>
      <c r="I17" s="1" t="s">
        <v>174</v>
      </c>
      <c r="J17" s="1">
        <v>11</v>
      </c>
      <c r="K17" s="14" t="s">
        <v>10</v>
      </c>
      <c r="L17" s="15" t="e">
        <f t="shared" ref="L17:L18" si="7">VLOOKUP(G17,LessonDaysDouble,3,FALSE)*TargetDays</f>
        <v>#N/A</v>
      </c>
      <c r="M17" s="16">
        <f>SUM($J$6:J17)</f>
        <v>171</v>
      </c>
      <c r="N17" s="17">
        <f t="shared" ref="N17:N18" si="8">SUMIFS(PgCnt,CompFlag,"Yes",ActFDate,"&lt;="&amp;B17)</f>
        <v>0</v>
      </c>
      <c r="O17" s="18">
        <f t="shared" ref="O17:O18" si="9">N17/M17</f>
        <v>0</v>
      </c>
    </row>
    <row r="18" spans="1:15" x14ac:dyDescent="0.45">
      <c r="A18" s="13"/>
      <c r="B18" s="22" t="e">
        <f t="shared" si="0"/>
        <v>#N/A</v>
      </c>
      <c r="C18" s="23"/>
      <c r="D18" s="1" t="s">
        <v>173</v>
      </c>
      <c r="F18" s="1">
        <v>1.1200000000000001</v>
      </c>
      <c r="G18" s="1" t="s">
        <v>148</v>
      </c>
      <c r="H18" s="1" t="s">
        <v>185</v>
      </c>
      <c r="I18" s="1" t="s">
        <v>174</v>
      </c>
      <c r="J18" s="1">
        <v>7</v>
      </c>
      <c r="K18" s="14" t="s">
        <v>10</v>
      </c>
      <c r="L18" s="15">
        <f t="shared" si="7"/>
        <v>0.72638146167557938</v>
      </c>
      <c r="M18" s="16">
        <f>SUM($J$6:J18)</f>
        <v>178</v>
      </c>
      <c r="N18" s="17">
        <f t="shared" si="8"/>
        <v>0</v>
      </c>
      <c r="O18" s="18">
        <f t="shared" si="9"/>
        <v>0</v>
      </c>
    </row>
    <row r="19" spans="1:15" x14ac:dyDescent="0.45">
      <c r="A19" s="13"/>
      <c r="B19" s="30" t="e">
        <f t="shared" si="0"/>
        <v>#N/A</v>
      </c>
      <c r="C19" s="31"/>
      <c r="D19" s="32" t="s">
        <v>173</v>
      </c>
      <c r="E19" s="32"/>
      <c r="F19" s="32"/>
      <c r="G19" s="32" t="s">
        <v>59</v>
      </c>
      <c r="H19" s="32"/>
      <c r="I19" s="32"/>
      <c r="J19" s="32"/>
      <c r="K19" s="33" t="s">
        <v>10</v>
      </c>
      <c r="L19" s="34">
        <f t="shared" ref="L19:L42" si="10">VLOOKUP(G19,LessonDaysDouble,3,FALSE)*TargetDays</f>
        <v>0.96850861556743917</v>
      </c>
      <c r="M19" s="16">
        <f>SUM($J$6:J19)</f>
        <v>178</v>
      </c>
      <c r="N19" s="17">
        <f t="shared" ref="N19:N42" si="11">SUMIFS(PgCnt,CompFlag,"Yes",ActFDate,"&lt;="&amp;B19)</f>
        <v>0</v>
      </c>
      <c r="O19" s="18">
        <f t="shared" ref="O19:O54" si="12">N19/M19</f>
        <v>0</v>
      </c>
    </row>
    <row r="20" spans="1:15" x14ac:dyDescent="0.45">
      <c r="A20" s="13"/>
      <c r="B20" s="22" t="e">
        <f t="shared" si="0"/>
        <v>#N/A</v>
      </c>
      <c r="C20" s="23"/>
      <c r="D20" s="1" t="s">
        <v>186</v>
      </c>
      <c r="F20" s="1">
        <v>2.1</v>
      </c>
      <c r="G20" s="1" t="s">
        <v>156</v>
      </c>
      <c r="H20" s="1" t="s">
        <v>189</v>
      </c>
      <c r="I20" s="1" t="s">
        <v>187</v>
      </c>
      <c r="J20" s="1">
        <v>7</v>
      </c>
      <c r="K20" s="14" t="s">
        <v>10</v>
      </c>
      <c r="L20" s="15">
        <f t="shared" ref="L20:L25" si="13">VLOOKUP(G20,LessonDaysDouble,3,FALSE)*TargetDays</f>
        <v>0.72638146167557938</v>
      </c>
      <c r="M20" s="16">
        <f>SUM($J$6:J20)</f>
        <v>185</v>
      </c>
      <c r="N20" s="17">
        <f t="shared" ref="N20:N25" si="14">SUMIFS(PgCnt,CompFlag,"Yes",ActFDate,"&lt;="&amp;B20)</f>
        <v>0</v>
      </c>
      <c r="O20" s="18">
        <f t="shared" ref="O20:O25" si="15">N20/M20</f>
        <v>0</v>
      </c>
    </row>
    <row r="21" spans="1:15" x14ac:dyDescent="0.45">
      <c r="A21" s="13"/>
      <c r="B21" s="22" t="e">
        <f t="shared" si="0"/>
        <v>#N/A</v>
      </c>
      <c r="C21" s="23"/>
      <c r="D21" s="1" t="s">
        <v>186</v>
      </c>
      <c r="F21" s="1">
        <v>2.2000000000000002</v>
      </c>
      <c r="G21" s="1" t="s">
        <v>158</v>
      </c>
      <c r="H21" s="1" t="s">
        <v>190</v>
      </c>
      <c r="I21" s="1" t="s">
        <v>187</v>
      </c>
      <c r="J21" s="1">
        <v>14</v>
      </c>
      <c r="K21" s="14" t="s">
        <v>10</v>
      </c>
      <c r="L21" s="15">
        <f t="shared" si="13"/>
        <v>1.2106357694592991</v>
      </c>
      <c r="M21" s="16">
        <f>SUM($J$6:J21)</f>
        <v>199</v>
      </c>
      <c r="N21" s="17">
        <f t="shared" si="14"/>
        <v>0</v>
      </c>
      <c r="O21" s="18">
        <f t="shared" si="15"/>
        <v>0</v>
      </c>
    </row>
    <row r="22" spans="1:15" x14ac:dyDescent="0.45">
      <c r="A22" s="13"/>
      <c r="B22" s="22" t="e">
        <f t="shared" si="0"/>
        <v>#N/A</v>
      </c>
      <c r="C22" s="23"/>
      <c r="D22" s="1" t="s">
        <v>186</v>
      </c>
      <c r="F22" s="1">
        <v>2.2999999999999998</v>
      </c>
      <c r="G22" s="1" t="s">
        <v>157</v>
      </c>
      <c r="H22" s="1" t="s">
        <v>191</v>
      </c>
      <c r="I22" s="1" t="s">
        <v>187</v>
      </c>
      <c r="J22" s="1">
        <v>7</v>
      </c>
      <c r="K22" s="14" t="s">
        <v>10</v>
      </c>
      <c r="L22" s="15">
        <f t="shared" si="13"/>
        <v>0.72638146167557938</v>
      </c>
      <c r="M22" s="16">
        <f>SUM($J$6:J22)</f>
        <v>206</v>
      </c>
      <c r="N22" s="17">
        <f t="shared" si="14"/>
        <v>0</v>
      </c>
      <c r="O22" s="18">
        <f t="shared" si="15"/>
        <v>0</v>
      </c>
    </row>
    <row r="23" spans="1:15" x14ac:dyDescent="0.45">
      <c r="A23" s="13"/>
      <c r="B23" s="22" t="e">
        <f t="shared" si="0"/>
        <v>#N/A</v>
      </c>
      <c r="C23" s="23"/>
      <c r="D23" s="1" t="s">
        <v>186</v>
      </c>
      <c r="F23" s="1">
        <v>2.4</v>
      </c>
      <c r="G23" s="1" t="s">
        <v>163</v>
      </c>
      <c r="H23" s="1" t="s">
        <v>188</v>
      </c>
      <c r="I23" s="1" t="s">
        <v>187</v>
      </c>
      <c r="J23" s="1">
        <v>20</v>
      </c>
      <c r="K23" s="14" t="s">
        <v>10</v>
      </c>
      <c r="L23" s="15">
        <f t="shared" si="13"/>
        <v>1.2106357694592991</v>
      </c>
      <c r="M23" s="16">
        <f>SUM($J$6:J23)</f>
        <v>226</v>
      </c>
      <c r="N23" s="17">
        <f t="shared" si="14"/>
        <v>0</v>
      </c>
      <c r="O23" s="18">
        <f t="shared" si="15"/>
        <v>0</v>
      </c>
    </row>
    <row r="24" spans="1:15" x14ac:dyDescent="0.45">
      <c r="A24" s="13"/>
      <c r="B24" s="22" t="e">
        <f t="shared" si="0"/>
        <v>#N/A</v>
      </c>
      <c r="C24" s="23"/>
      <c r="D24" s="1" t="s">
        <v>186</v>
      </c>
      <c r="F24" s="1">
        <v>2.5</v>
      </c>
      <c r="G24" s="1" t="s">
        <v>153</v>
      </c>
      <c r="H24" s="1" t="s">
        <v>153</v>
      </c>
      <c r="I24" s="1" t="s">
        <v>187</v>
      </c>
      <c r="J24" s="1">
        <v>4</v>
      </c>
      <c r="K24" s="14" t="s">
        <v>10</v>
      </c>
      <c r="L24" s="15">
        <f t="shared" si="13"/>
        <v>0.48425430778371958</v>
      </c>
      <c r="M24" s="16">
        <f>SUM($J$6:J24)</f>
        <v>230</v>
      </c>
      <c r="N24" s="17">
        <f t="shared" si="14"/>
        <v>0</v>
      </c>
      <c r="O24" s="18">
        <f t="shared" si="15"/>
        <v>0</v>
      </c>
    </row>
    <row r="25" spans="1:15" x14ac:dyDescent="0.45">
      <c r="A25" s="13"/>
      <c r="B25" s="22" t="e">
        <f t="shared" si="0"/>
        <v>#N/A</v>
      </c>
      <c r="C25" s="23"/>
      <c r="D25" s="1" t="s">
        <v>186</v>
      </c>
      <c r="F25" s="1">
        <v>2.6</v>
      </c>
      <c r="G25" s="1" t="s">
        <v>154</v>
      </c>
      <c r="H25" s="1" t="s">
        <v>154</v>
      </c>
      <c r="I25" s="1" t="s">
        <v>187</v>
      </c>
      <c r="J25" s="1">
        <v>2</v>
      </c>
      <c r="K25" s="14" t="s">
        <v>10</v>
      </c>
      <c r="L25" s="15">
        <f t="shared" si="13"/>
        <v>0.48425430778371958</v>
      </c>
      <c r="M25" s="16">
        <f>SUM($J$6:J25)</f>
        <v>232</v>
      </c>
      <c r="N25" s="17">
        <f t="shared" si="14"/>
        <v>0</v>
      </c>
      <c r="O25" s="18">
        <f t="shared" si="15"/>
        <v>0</v>
      </c>
    </row>
    <row r="26" spans="1:15" x14ac:dyDescent="0.45">
      <c r="A26" s="13"/>
      <c r="B26" s="22" t="e">
        <f t="shared" si="0"/>
        <v>#N/A</v>
      </c>
      <c r="C26" s="23"/>
      <c r="D26" s="1" t="s">
        <v>186</v>
      </c>
      <c r="F26" s="1">
        <v>2.7</v>
      </c>
      <c r="G26" s="1" t="s">
        <v>159</v>
      </c>
      <c r="H26" s="1" t="s">
        <v>193</v>
      </c>
      <c r="I26" s="1" t="s">
        <v>187</v>
      </c>
      <c r="J26" s="1">
        <v>4</v>
      </c>
      <c r="K26" s="14" t="s">
        <v>10</v>
      </c>
      <c r="L26" s="15" t="e">
        <f t="shared" ref="L26:L30" si="16">VLOOKUP(G26,LessonDaysDouble,3,FALSE)*TargetDays</f>
        <v>#N/A</v>
      </c>
      <c r="M26" s="16">
        <f>SUM($J$6:J26)</f>
        <v>236</v>
      </c>
      <c r="N26" s="17">
        <f t="shared" ref="N26" si="17">SUMIFS(PgCnt,CompFlag,"Yes",ActFDate,"&lt;="&amp;B26)</f>
        <v>0</v>
      </c>
      <c r="O26" s="18">
        <f t="shared" ref="O26" si="18">N26/M26</f>
        <v>0</v>
      </c>
    </row>
    <row r="27" spans="1:15" x14ac:dyDescent="0.45">
      <c r="A27" s="13"/>
      <c r="B27" s="22" t="e">
        <f t="shared" si="0"/>
        <v>#N/A</v>
      </c>
      <c r="C27" s="23"/>
      <c r="D27" s="1" t="s">
        <v>186</v>
      </c>
      <c r="F27" s="1">
        <v>2.8</v>
      </c>
      <c r="G27" s="1" t="s">
        <v>155</v>
      </c>
      <c r="H27" s="1" t="s">
        <v>192</v>
      </c>
      <c r="I27" s="1" t="s">
        <v>187</v>
      </c>
      <c r="J27" s="1">
        <v>51</v>
      </c>
      <c r="K27" s="14" t="s">
        <v>10</v>
      </c>
      <c r="L27" s="15">
        <f t="shared" si="16"/>
        <v>1.4527629233511588</v>
      </c>
      <c r="M27" s="16">
        <f>SUM($J$6:J27)</f>
        <v>287</v>
      </c>
      <c r="N27" s="17">
        <f t="shared" ref="N27:N30" si="19">SUMIFS(PgCnt,CompFlag,"Yes",ActFDate,"&lt;="&amp;B27)</f>
        <v>0</v>
      </c>
      <c r="O27" s="18">
        <f t="shared" ref="O27:O30" si="20">N27/M27</f>
        <v>0</v>
      </c>
    </row>
    <row r="28" spans="1:15" x14ac:dyDescent="0.45">
      <c r="A28" s="13"/>
      <c r="B28" s="22" t="e">
        <f t="shared" si="0"/>
        <v>#N/A</v>
      </c>
      <c r="C28" s="23"/>
      <c r="D28" s="1" t="s">
        <v>186</v>
      </c>
      <c r="F28" s="1">
        <v>2.9</v>
      </c>
      <c r="G28" s="1" t="s">
        <v>160</v>
      </c>
      <c r="H28" s="1" t="s">
        <v>194</v>
      </c>
      <c r="I28" s="1" t="s">
        <v>187</v>
      </c>
      <c r="J28" s="1">
        <v>4</v>
      </c>
      <c r="K28" s="14" t="s">
        <v>10</v>
      </c>
      <c r="L28" s="15">
        <f t="shared" si="16"/>
        <v>0.48425430778371958</v>
      </c>
      <c r="M28" s="16">
        <f>SUM($J$6:J28)</f>
        <v>291</v>
      </c>
      <c r="N28" s="17">
        <f t="shared" si="19"/>
        <v>0</v>
      </c>
      <c r="O28" s="18">
        <f t="shared" si="20"/>
        <v>0</v>
      </c>
    </row>
    <row r="29" spans="1:15" x14ac:dyDescent="0.45">
      <c r="A29" s="13"/>
      <c r="B29" s="22" t="e">
        <f t="shared" si="0"/>
        <v>#N/A</v>
      </c>
      <c r="C29" s="23"/>
      <c r="D29" s="1" t="s">
        <v>186</v>
      </c>
      <c r="F29" s="15">
        <v>2.1</v>
      </c>
      <c r="G29" s="1" t="s">
        <v>161</v>
      </c>
      <c r="H29" s="1" t="s">
        <v>195</v>
      </c>
      <c r="I29" s="1" t="s">
        <v>187</v>
      </c>
      <c r="J29" s="1">
        <v>8</v>
      </c>
      <c r="K29" s="14" t="s">
        <v>10</v>
      </c>
      <c r="L29" s="15">
        <f t="shared" si="16"/>
        <v>0.72638146167557938</v>
      </c>
      <c r="M29" s="16">
        <f>SUM($J$6:J29)</f>
        <v>299</v>
      </c>
      <c r="N29" s="17">
        <f t="shared" si="19"/>
        <v>0</v>
      </c>
      <c r="O29" s="18">
        <f t="shared" si="20"/>
        <v>0</v>
      </c>
    </row>
    <row r="30" spans="1:15" x14ac:dyDescent="0.45">
      <c r="A30" s="13"/>
      <c r="B30" s="22" t="e">
        <f t="shared" si="0"/>
        <v>#N/A</v>
      </c>
      <c r="C30" s="23"/>
      <c r="D30" s="1" t="s">
        <v>186</v>
      </c>
      <c r="F30" s="15">
        <v>2.11</v>
      </c>
      <c r="G30" s="1" t="s">
        <v>162</v>
      </c>
      <c r="H30" s="1" t="s">
        <v>196</v>
      </c>
      <c r="I30" s="1" t="s">
        <v>187</v>
      </c>
      <c r="J30" s="1">
        <v>10</v>
      </c>
      <c r="K30" s="14" t="s">
        <v>10</v>
      </c>
      <c r="L30" s="15">
        <f t="shared" si="16"/>
        <v>0.96850861556743917</v>
      </c>
      <c r="M30" s="16">
        <f>SUM($J$6:J30)</f>
        <v>309</v>
      </c>
      <c r="N30" s="17">
        <f t="shared" si="19"/>
        <v>0</v>
      </c>
      <c r="O30" s="18">
        <f t="shared" si="20"/>
        <v>0</v>
      </c>
    </row>
    <row r="31" spans="1:15" x14ac:dyDescent="0.45">
      <c r="A31" s="13"/>
      <c r="B31" s="30" t="e">
        <f t="shared" si="0"/>
        <v>#N/A</v>
      </c>
      <c r="C31" s="31"/>
      <c r="D31" s="32" t="s">
        <v>186</v>
      </c>
      <c r="E31" s="32"/>
      <c r="F31" s="32"/>
      <c r="G31" s="32" t="s">
        <v>60</v>
      </c>
      <c r="H31" s="32"/>
      <c r="I31" s="32"/>
      <c r="J31" s="32"/>
      <c r="K31" s="33" t="s">
        <v>10</v>
      </c>
      <c r="L31" s="34">
        <f t="shared" si="10"/>
        <v>0.96850861556743917</v>
      </c>
      <c r="M31" s="16">
        <f>SUM($J$6:J31)</f>
        <v>309</v>
      </c>
      <c r="N31" s="17">
        <f t="shared" si="11"/>
        <v>0</v>
      </c>
      <c r="O31" s="18">
        <f t="shared" si="12"/>
        <v>0</v>
      </c>
    </row>
    <row r="32" spans="1:15" x14ac:dyDescent="0.45">
      <c r="A32" s="13"/>
      <c r="B32" s="22" t="e">
        <f t="shared" si="0"/>
        <v>#N/A</v>
      </c>
      <c r="C32" s="23"/>
      <c r="D32" s="1" t="s">
        <v>172</v>
      </c>
      <c r="F32" s="1">
        <v>3.1</v>
      </c>
      <c r="G32" s="1" t="s">
        <v>95</v>
      </c>
      <c r="H32" s="1" t="s">
        <v>94</v>
      </c>
      <c r="I32" s="1" t="s">
        <v>93</v>
      </c>
      <c r="J32" s="1">
        <v>37</v>
      </c>
      <c r="K32" s="14" t="s">
        <v>10</v>
      </c>
      <c r="L32" s="15">
        <f t="shared" si="10"/>
        <v>1.4527629233511588</v>
      </c>
      <c r="M32" s="16">
        <f>SUM($J$6:J32)</f>
        <v>346</v>
      </c>
      <c r="N32" s="17">
        <f t="shared" si="11"/>
        <v>0</v>
      </c>
      <c r="O32" s="18">
        <f t="shared" si="12"/>
        <v>0</v>
      </c>
    </row>
    <row r="33" spans="1:15" x14ac:dyDescent="0.45">
      <c r="A33" s="13"/>
      <c r="B33" s="22" t="e">
        <f t="shared" si="0"/>
        <v>#N/A</v>
      </c>
      <c r="C33" s="23"/>
      <c r="D33" s="1" t="s">
        <v>172</v>
      </c>
      <c r="F33" s="1">
        <v>3.2</v>
      </c>
      <c r="G33" s="1" t="s">
        <v>96</v>
      </c>
      <c r="H33" s="1" t="s">
        <v>105</v>
      </c>
      <c r="I33" s="1" t="s">
        <v>93</v>
      </c>
      <c r="J33" s="1">
        <v>21</v>
      </c>
      <c r="K33" s="14" t="s">
        <v>10</v>
      </c>
      <c r="L33" s="15">
        <f t="shared" si="10"/>
        <v>0.96850861556743917</v>
      </c>
      <c r="M33" s="16">
        <f>SUM($J$6:J33)</f>
        <v>367</v>
      </c>
      <c r="N33" s="17">
        <f t="shared" si="11"/>
        <v>0</v>
      </c>
      <c r="O33" s="18">
        <f t="shared" si="12"/>
        <v>0</v>
      </c>
    </row>
    <row r="34" spans="1:15" x14ac:dyDescent="0.45">
      <c r="A34" s="13"/>
      <c r="B34" s="22" t="e">
        <f t="shared" si="0"/>
        <v>#N/A</v>
      </c>
      <c r="C34" s="23"/>
      <c r="D34" s="1" t="s">
        <v>172</v>
      </c>
      <c r="F34" s="1">
        <v>3.3</v>
      </c>
      <c r="G34" s="1" t="s">
        <v>97</v>
      </c>
      <c r="H34" s="1" t="s">
        <v>106</v>
      </c>
      <c r="I34" s="1" t="s">
        <v>93</v>
      </c>
      <c r="J34" s="1">
        <v>15</v>
      </c>
      <c r="K34" s="14" t="s">
        <v>10</v>
      </c>
      <c r="L34" s="15">
        <f t="shared" si="10"/>
        <v>0.72638146167557938</v>
      </c>
      <c r="M34" s="16">
        <f>SUM($J$6:J34)</f>
        <v>382</v>
      </c>
      <c r="N34" s="17">
        <f t="shared" si="11"/>
        <v>0</v>
      </c>
      <c r="O34" s="18">
        <f t="shared" si="12"/>
        <v>0</v>
      </c>
    </row>
    <row r="35" spans="1:15" x14ac:dyDescent="0.45">
      <c r="A35" s="13"/>
      <c r="B35" s="22" t="e">
        <f t="shared" si="0"/>
        <v>#N/A</v>
      </c>
      <c r="C35" s="23"/>
      <c r="D35" s="1" t="s">
        <v>172</v>
      </c>
      <c r="F35" s="1">
        <v>3.4</v>
      </c>
      <c r="G35" s="1" t="s">
        <v>98</v>
      </c>
      <c r="H35" s="1" t="s">
        <v>107</v>
      </c>
      <c r="I35" s="1" t="s">
        <v>93</v>
      </c>
      <c r="J35" s="1">
        <v>17</v>
      </c>
      <c r="K35" s="14" t="s">
        <v>10</v>
      </c>
      <c r="L35" s="15">
        <f t="shared" si="10"/>
        <v>0.96850861556743917</v>
      </c>
      <c r="M35" s="16">
        <f>SUM($J$6:J35)</f>
        <v>399</v>
      </c>
      <c r="N35" s="17">
        <f t="shared" si="11"/>
        <v>0</v>
      </c>
      <c r="O35" s="18">
        <f t="shared" si="12"/>
        <v>0</v>
      </c>
    </row>
    <row r="36" spans="1:15" x14ac:dyDescent="0.45">
      <c r="A36" s="13"/>
      <c r="B36" s="22" t="e">
        <f t="shared" si="0"/>
        <v>#N/A</v>
      </c>
      <c r="C36" s="23"/>
      <c r="D36" s="1" t="s">
        <v>172</v>
      </c>
      <c r="F36" s="1">
        <v>3.5</v>
      </c>
      <c r="G36" s="1" t="s">
        <v>99</v>
      </c>
      <c r="H36" s="1" t="s">
        <v>108</v>
      </c>
      <c r="I36" s="1" t="s">
        <v>93</v>
      </c>
      <c r="J36" s="1">
        <v>25</v>
      </c>
      <c r="K36" s="14" t="s">
        <v>10</v>
      </c>
      <c r="L36" s="15">
        <f t="shared" si="10"/>
        <v>1.4527629233511588</v>
      </c>
      <c r="M36" s="16">
        <f>SUM($J$6:J36)</f>
        <v>424</v>
      </c>
      <c r="N36" s="17">
        <f t="shared" si="11"/>
        <v>0</v>
      </c>
      <c r="O36" s="18">
        <f t="shared" si="12"/>
        <v>0</v>
      </c>
    </row>
    <row r="37" spans="1:15" x14ac:dyDescent="0.45">
      <c r="A37" s="13"/>
      <c r="B37" s="22" t="e">
        <f t="shared" si="0"/>
        <v>#N/A</v>
      </c>
      <c r="C37" s="23"/>
      <c r="D37" s="1" t="s">
        <v>172</v>
      </c>
      <c r="F37" s="1">
        <v>3.6</v>
      </c>
      <c r="G37" s="1" t="s">
        <v>100</v>
      </c>
      <c r="H37" s="1" t="s">
        <v>109</v>
      </c>
      <c r="I37" s="1" t="s">
        <v>93</v>
      </c>
      <c r="J37" s="1">
        <v>19</v>
      </c>
      <c r="K37" s="14" t="s">
        <v>10</v>
      </c>
      <c r="L37" s="15">
        <f t="shared" si="10"/>
        <v>0.96850861556743917</v>
      </c>
      <c r="M37" s="16">
        <f>SUM($J$6:J37)</f>
        <v>443</v>
      </c>
      <c r="N37" s="17">
        <f t="shared" si="11"/>
        <v>0</v>
      </c>
      <c r="O37" s="18">
        <f t="shared" si="12"/>
        <v>0</v>
      </c>
    </row>
    <row r="38" spans="1:15" x14ac:dyDescent="0.45">
      <c r="A38" s="13"/>
      <c r="B38" s="22" t="e">
        <f t="shared" si="0"/>
        <v>#N/A</v>
      </c>
      <c r="C38" s="23"/>
      <c r="D38" s="1" t="s">
        <v>172</v>
      </c>
      <c r="F38" s="1">
        <v>3.7</v>
      </c>
      <c r="G38" s="48" t="s">
        <v>164</v>
      </c>
      <c r="H38" s="1" t="s">
        <v>197</v>
      </c>
      <c r="I38" s="1" t="s">
        <v>93</v>
      </c>
      <c r="J38" s="1">
        <v>16</v>
      </c>
      <c r="K38" s="14" t="s">
        <v>10</v>
      </c>
      <c r="L38" s="15">
        <f t="shared" si="10"/>
        <v>0.96850861556743917</v>
      </c>
      <c r="M38" s="16">
        <f>SUM($J$6:J38)</f>
        <v>459</v>
      </c>
      <c r="N38" s="17">
        <f t="shared" si="11"/>
        <v>0</v>
      </c>
      <c r="O38" s="18">
        <f t="shared" si="12"/>
        <v>0</v>
      </c>
    </row>
    <row r="39" spans="1:15" x14ac:dyDescent="0.45">
      <c r="A39" s="13"/>
      <c r="B39" s="22" t="e">
        <f t="shared" si="0"/>
        <v>#N/A</v>
      </c>
      <c r="C39" s="23"/>
      <c r="D39" s="1" t="s">
        <v>172</v>
      </c>
      <c r="F39" s="1">
        <v>3.8</v>
      </c>
      <c r="G39" s="1" t="s">
        <v>115</v>
      </c>
      <c r="H39" s="1" t="s">
        <v>115</v>
      </c>
      <c r="I39" s="1" t="s">
        <v>93</v>
      </c>
      <c r="J39" s="1">
        <v>4</v>
      </c>
      <c r="K39" s="14" t="s">
        <v>10</v>
      </c>
      <c r="L39" s="15">
        <f t="shared" si="10"/>
        <v>0.48425430778371958</v>
      </c>
      <c r="M39" s="16">
        <f>SUM($J$6:J39)</f>
        <v>463</v>
      </c>
      <c r="N39" s="17">
        <f t="shared" si="11"/>
        <v>0</v>
      </c>
      <c r="O39" s="18">
        <f t="shared" si="12"/>
        <v>0</v>
      </c>
    </row>
    <row r="40" spans="1:15" x14ac:dyDescent="0.45">
      <c r="A40" s="13"/>
      <c r="B40" s="22" t="e">
        <f t="shared" si="0"/>
        <v>#N/A</v>
      </c>
      <c r="C40" s="23"/>
      <c r="D40" s="1" t="s">
        <v>172</v>
      </c>
      <c r="F40" s="1">
        <v>3.9</v>
      </c>
      <c r="G40" t="s">
        <v>165</v>
      </c>
      <c r="H40" t="s">
        <v>198</v>
      </c>
      <c r="I40" s="1" t="s">
        <v>93</v>
      </c>
      <c r="J40" s="1">
        <v>8</v>
      </c>
      <c r="K40" s="14" t="s">
        <v>10</v>
      </c>
      <c r="L40" s="15">
        <f t="shared" si="10"/>
        <v>0.72638146167557938</v>
      </c>
      <c r="M40" s="16">
        <f>SUM($J$6:J40)</f>
        <v>471</v>
      </c>
      <c r="N40" s="17">
        <f t="shared" si="11"/>
        <v>0</v>
      </c>
      <c r="O40" s="18">
        <f t="shared" si="12"/>
        <v>0</v>
      </c>
    </row>
    <row r="41" spans="1:15" x14ac:dyDescent="0.45">
      <c r="A41" s="13"/>
      <c r="B41" s="22" t="e">
        <f t="shared" si="0"/>
        <v>#N/A</v>
      </c>
      <c r="C41" s="23"/>
      <c r="D41" s="1" t="s">
        <v>172</v>
      </c>
      <c r="F41" s="15">
        <v>3.1</v>
      </c>
      <c r="G41" t="s">
        <v>166</v>
      </c>
      <c r="H41" t="s">
        <v>199</v>
      </c>
      <c r="I41" s="1" t="s">
        <v>93</v>
      </c>
      <c r="J41" s="1">
        <v>3</v>
      </c>
      <c r="K41" s="14" t="s">
        <v>10</v>
      </c>
      <c r="L41" s="15">
        <f t="shared" si="10"/>
        <v>0.48425430778371958</v>
      </c>
      <c r="M41" s="16">
        <f>SUM($J$6:J41)</f>
        <v>474</v>
      </c>
      <c r="N41" s="17">
        <f t="shared" si="11"/>
        <v>0</v>
      </c>
      <c r="O41" s="18">
        <f t="shared" si="12"/>
        <v>0</v>
      </c>
    </row>
    <row r="42" spans="1:15" x14ac:dyDescent="0.45">
      <c r="A42" s="13"/>
      <c r="B42" s="30" t="e">
        <f t="shared" si="0"/>
        <v>#N/A</v>
      </c>
      <c r="C42" s="31"/>
      <c r="D42" s="32" t="s">
        <v>172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0"/>
        <v>0.96850861556743917</v>
      </c>
      <c r="M42" s="16">
        <f>SUM($J$6:J42)</f>
        <v>474</v>
      </c>
      <c r="N42" s="17">
        <f t="shared" si="11"/>
        <v>0</v>
      </c>
      <c r="O42" s="18">
        <f t="shared" ref="O42" si="21">N42/M42</f>
        <v>0</v>
      </c>
    </row>
    <row r="43" spans="1:15" x14ac:dyDescent="0.45">
      <c r="A43" s="13"/>
      <c r="B43" s="22" t="e">
        <f t="shared" si="0"/>
        <v>#N/A</v>
      </c>
      <c r="C43" s="23"/>
      <c r="D43" s="1" t="s">
        <v>171</v>
      </c>
      <c r="F43" s="1">
        <v>4.0999999999999996</v>
      </c>
      <c r="G43" t="s">
        <v>87</v>
      </c>
      <c r="H43" s="1" t="s">
        <v>50</v>
      </c>
      <c r="I43" s="1" t="s">
        <v>63</v>
      </c>
      <c r="J43" s="1">
        <v>12</v>
      </c>
      <c r="K43" s="14" t="s">
        <v>10</v>
      </c>
      <c r="L43" s="15">
        <f t="shared" ref="L43:L44" si="22">VLOOKUP(G43,LessonDaysDouble,3,FALSE)*TargetDays</f>
        <v>0.72638146167557938</v>
      </c>
      <c r="M43" s="16">
        <f>SUM($J$6:J43)</f>
        <v>486</v>
      </c>
      <c r="N43" s="17">
        <f t="shared" ref="N43:N44" si="23">SUMIFS(PgCnt,CompFlag,"Yes",ActFDate,"&lt;="&amp;B43)</f>
        <v>0</v>
      </c>
      <c r="O43" s="18">
        <f t="shared" ref="O43:O44" si="24">N43/M43</f>
        <v>0</v>
      </c>
    </row>
    <row r="44" spans="1:15" x14ac:dyDescent="0.45">
      <c r="A44" s="13"/>
      <c r="B44" s="22" t="e">
        <f t="shared" si="0"/>
        <v>#N/A</v>
      </c>
      <c r="C44" s="23"/>
      <c r="D44" s="1" t="s">
        <v>171</v>
      </c>
      <c r="F44" s="1">
        <v>4.2</v>
      </c>
      <c r="G44" s="1" t="s">
        <v>167</v>
      </c>
      <c r="H44" s="1" t="s">
        <v>62</v>
      </c>
      <c r="I44" s="1" t="s">
        <v>63</v>
      </c>
      <c r="J44" s="1">
        <v>7</v>
      </c>
      <c r="K44" s="14" t="s">
        <v>10</v>
      </c>
      <c r="L44" s="15">
        <f t="shared" si="22"/>
        <v>0.72638146167557938</v>
      </c>
      <c r="M44" s="16">
        <f>SUM($J$6:J44)</f>
        <v>493</v>
      </c>
      <c r="N44" s="17">
        <f t="shared" si="23"/>
        <v>0</v>
      </c>
      <c r="O44" s="18">
        <f t="shared" si="24"/>
        <v>0</v>
      </c>
    </row>
    <row r="45" spans="1:15" x14ac:dyDescent="0.45">
      <c r="A45" s="13"/>
      <c r="B45" s="22" t="e">
        <f t="shared" si="0"/>
        <v>#N/A</v>
      </c>
      <c r="C45" s="23"/>
      <c r="D45" s="1" t="s">
        <v>171</v>
      </c>
      <c r="F45" s="1">
        <v>4.3</v>
      </c>
      <c r="G45" t="s">
        <v>58</v>
      </c>
      <c r="H45" s="1" t="s">
        <v>50</v>
      </c>
      <c r="I45" s="1" t="s">
        <v>63</v>
      </c>
      <c r="J45" s="1">
        <v>20</v>
      </c>
      <c r="K45" s="14" t="s">
        <v>10</v>
      </c>
      <c r="L45" s="15">
        <f t="shared" ref="L45:L53" si="25">VLOOKUP(G45,LessonDaysDouble,3,FALSE)*TargetDays</f>
        <v>0.72638146167557938</v>
      </c>
      <c r="M45" s="16">
        <f>SUM($J$6:J45)</f>
        <v>513</v>
      </c>
      <c r="N45" s="17">
        <f t="shared" ref="N45:N47" si="26">SUMIFS(PgCnt,CompFlag,"Yes",ActFDate,"&lt;="&amp;B45)</f>
        <v>0</v>
      </c>
      <c r="O45" s="18">
        <f t="shared" ref="O45:O47" si="27">N45/M45</f>
        <v>0</v>
      </c>
    </row>
    <row r="46" spans="1:15" x14ac:dyDescent="0.45">
      <c r="A46" s="13"/>
      <c r="B46" s="22" t="e">
        <f t="shared" si="0"/>
        <v>#N/A</v>
      </c>
      <c r="C46" s="23"/>
      <c r="D46" s="1" t="s">
        <v>171</v>
      </c>
      <c r="F46" s="1">
        <v>4.4000000000000004</v>
      </c>
      <c r="G46" t="s">
        <v>91</v>
      </c>
      <c r="H46" s="1" t="s">
        <v>92</v>
      </c>
      <c r="I46" s="1" t="s">
        <v>63</v>
      </c>
      <c r="J46" s="1">
        <v>22</v>
      </c>
      <c r="K46" s="14" t="s">
        <v>10</v>
      </c>
      <c r="L46" s="15">
        <f t="shared" si="25"/>
        <v>0.72638146167557938</v>
      </c>
      <c r="M46" s="16">
        <f>SUM($J$6:J46)</f>
        <v>535</v>
      </c>
      <c r="N46" s="17">
        <f t="shared" si="26"/>
        <v>0</v>
      </c>
      <c r="O46" s="18">
        <f t="shared" si="27"/>
        <v>0</v>
      </c>
    </row>
    <row r="47" spans="1:15" x14ac:dyDescent="0.45">
      <c r="A47" s="13"/>
      <c r="B47" s="22" t="e">
        <f t="shared" si="0"/>
        <v>#N/A</v>
      </c>
      <c r="C47" s="23"/>
      <c r="D47" s="1" t="s">
        <v>171</v>
      </c>
      <c r="F47" s="1">
        <v>4.5</v>
      </c>
      <c r="G47" s="1" t="s">
        <v>168</v>
      </c>
      <c r="H47" s="1" t="s">
        <v>201</v>
      </c>
      <c r="I47" s="1" t="s">
        <v>63</v>
      </c>
      <c r="J47" s="1">
        <v>33</v>
      </c>
      <c r="K47" s="14" t="s">
        <v>10</v>
      </c>
      <c r="L47" s="15">
        <f t="shared" si="25"/>
        <v>0.96850861556743917</v>
      </c>
      <c r="M47" s="16">
        <f>SUM($J$6:J47)</f>
        <v>568</v>
      </c>
      <c r="N47" s="17">
        <f t="shared" si="26"/>
        <v>0</v>
      </c>
      <c r="O47" s="18">
        <f t="shared" si="27"/>
        <v>0</v>
      </c>
    </row>
    <row r="48" spans="1:15" x14ac:dyDescent="0.45">
      <c r="A48" s="13"/>
      <c r="B48" s="22" t="e">
        <f t="shared" si="0"/>
        <v>#N/A</v>
      </c>
      <c r="C48" s="23"/>
      <c r="D48" s="1" t="s">
        <v>171</v>
      </c>
      <c r="F48" s="1">
        <v>4.5999999999999996</v>
      </c>
      <c r="G48" s="1" t="s">
        <v>135</v>
      </c>
      <c r="H48" s="1" t="s">
        <v>136</v>
      </c>
      <c r="I48" s="1" t="s">
        <v>63</v>
      </c>
      <c r="J48" s="1">
        <v>7</v>
      </c>
      <c r="K48" s="14" t="s">
        <v>10</v>
      </c>
      <c r="L48" s="15">
        <f t="shared" si="25"/>
        <v>0.72638146167557938</v>
      </c>
      <c r="M48" s="16">
        <f>SUM($J$6:J48)</f>
        <v>575</v>
      </c>
      <c r="N48" s="17">
        <f t="shared" ref="N48:N53" si="28">SUMIFS(PgCnt,CompFlag,"Yes",ActFDate,"&lt;="&amp;B48)</f>
        <v>0</v>
      </c>
      <c r="O48" s="18">
        <f t="shared" ref="O48:O53" si="29">N48/M48</f>
        <v>0</v>
      </c>
    </row>
    <row r="49" spans="1:15" x14ac:dyDescent="0.45">
      <c r="A49" s="13"/>
      <c r="B49" s="22" t="e">
        <f t="shared" si="0"/>
        <v>#N/A</v>
      </c>
      <c r="C49" s="23"/>
      <c r="D49" s="1" t="s">
        <v>171</v>
      </c>
      <c r="F49" s="1">
        <v>4.7</v>
      </c>
      <c r="G49" s="1" t="s">
        <v>116</v>
      </c>
      <c r="H49" s="1" t="s">
        <v>117</v>
      </c>
      <c r="I49" s="1" t="s">
        <v>63</v>
      </c>
      <c r="J49" s="1">
        <v>19</v>
      </c>
      <c r="K49" s="14" t="s">
        <v>10</v>
      </c>
      <c r="L49" s="15">
        <f t="shared" si="25"/>
        <v>0.96850861556743917</v>
      </c>
      <c r="M49" s="16">
        <f>SUM($J$6:J49)</f>
        <v>594</v>
      </c>
      <c r="N49" s="17">
        <f t="shared" si="28"/>
        <v>0</v>
      </c>
      <c r="O49" s="18">
        <f t="shared" si="29"/>
        <v>0</v>
      </c>
    </row>
    <row r="50" spans="1:15" x14ac:dyDescent="0.45">
      <c r="A50" s="13"/>
      <c r="B50" s="22" t="e">
        <f t="shared" si="0"/>
        <v>#N/A</v>
      </c>
      <c r="C50" s="23"/>
      <c r="D50" s="1" t="s">
        <v>171</v>
      </c>
      <c r="F50" s="1">
        <v>4.8</v>
      </c>
      <c r="G50" s="1" t="s">
        <v>103</v>
      </c>
      <c r="H50" s="1" t="s">
        <v>104</v>
      </c>
      <c r="I50" s="1" t="s">
        <v>63</v>
      </c>
      <c r="J50" s="1">
        <v>12</v>
      </c>
      <c r="K50" s="14" t="s">
        <v>10</v>
      </c>
      <c r="L50" s="15">
        <f t="shared" si="25"/>
        <v>0.48425430778371958</v>
      </c>
      <c r="M50" s="16">
        <f>SUM($J$6:J50)</f>
        <v>606</v>
      </c>
      <c r="N50" s="17">
        <f t="shared" si="28"/>
        <v>0</v>
      </c>
      <c r="O50" s="18">
        <f t="shared" si="29"/>
        <v>0</v>
      </c>
    </row>
    <row r="51" spans="1:15" x14ac:dyDescent="0.45">
      <c r="A51" s="13"/>
      <c r="B51" s="22" t="e">
        <f t="shared" si="0"/>
        <v>#N/A</v>
      </c>
      <c r="C51" s="23"/>
      <c r="D51" s="1" t="s">
        <v>171</v>
      </c>
      <c r="F51" s="1">
        <v>4.9000000000000004</v>
      </c>
      <c r="G51" s="1" t="s">
        <v>169</v>
      </c>
      <c r="H51" s="1" t="s">
        <v>200</v>
      </c>
      <c r="I51" s="1" t="s">
        <v>63</v>
      </c>
      <c r="J51" s="1">
        <v>24</v>
      </c>
      <c r="K51" s="14" t="s">
        <v>10</v>
      </c>
      <c r="L51" s="15" t="e">
        <f t="shared" si="25"/>
        <v>#N/A</v>
      </c>
      <c r="M51" s="16">
        <f>SUM($J$6:J51)</f>
        <v>630</v>
      </c>
      <c r="N51" s="17">
        <f t="shared" si="28"/>
        <v>0</v>
      </c>
      <c r="O51" s="18">
        <f t="shared" si="29"/>
        <v>0</v>
      </c>
    </row>
    <row r="52" spans="1:15" x14ac:dyDescent="0.45">
      <c r="A52" s="13"/>
      <c r="B52" s="22" t="e">
        <f t="shared" si="0"/>
        <v>#N/A</v>
      </c>
      <c r="C52" s="23"/>
      <c r="D52" s="1" t="s">
        <v>171</v>
      </c>
      <c r="F52" s="15">
        <v>4.0999999999999996</v>
      </c>
      <c r="G52" s="1" t="s">
        <v>83</v>
      </c>
      <c r="H52" s="1" t="s">
        <v>86</v>
      </c>
      <c r="I52" s="1" t="s">
        <v>63</v>
      </c>
      <c r="J52" s="1">
        <v>8</v>
      </c>
      <c r="K52" s="14" t="s">
        <v>10</v>
      </c>
      <c r="L52" s="15">
        <f t="shared" si="25"/>
        <v>0.48425430778371958</v>
      </c>
      <c r="M52" s="16">
        <f>SUM($J$6:J52)</f>
        <v>638</v>
      </c>
      <c r="N52" s="17">
        <f t="shared" si="28"/>
        <v>0</v>
      </c>
      <c r="O52" s="18">
        <f t="shared" si="29"/>
        <v>0</v>
      </c>
    </row>
    <row r="53" spans="1:15" x14ac:dyDescent="0.45">
      <c r="A53" s="13"/>
      <c r="B53" s="22" t="e">
        <f t="shared" si="0"/>
        <v>#N/A</v>
      </c>
      <c r="C53" s="23"/>
      <c r="D53" s="1" t="s">
        <v>171</v>
      </c>
      <c r="F53" s="1">
        <v>4.1100000000000003</v>
      </c>
      <c r="G53" s="1" t="s">
        <v>84</v>
      </c>
      <c r="H53" s="1" t="s">
        <v>85</v>
      </c>
      <c r="I53" s="1" t="s">
        <v>63</v>
      </c>
      <c r="J53" s="1">
        <v>11</v>
      </c>
      <c r="K53" s="14" t="s">
        <v>10</v>
      </c>
      <c r="L53" s="15">
        <f t="shared" si="25"/>
        <v>0.48425430778371958</v>
      </c>
      <c r="M53" s="16">
        <f>SUM($J$6:J53)</f>
        <v>649</v>
      </c>
      <c r="N53" s="17">
        <f t="shared" si="28"/>
        <v>0</v>
      </c>
      <c r="O53" s="18">
        <f t="shared" si="29"/>
        <v>0</v>
      </c>
    </row>
    <row r="54" spans="1:15" x14ac:dyDescent="0.45">
      <c r="A54" s="13"/>
      <c r="B54" s="30" t="e">
        <f t="shared" si="0"/>
        <v>#N/A</v>
      </c>
      <c r="C54" s="31"/>
      <c r="D54" s="32" t="s">
        <v>171</v>
      </c>
      <c r="E54" s="32"/>
      <c r="F54" s="32"/>
      <c r="G54" s="32" t="s">
        <v>170</v>
      </c>
      <c r="H54" s="32"/>
      <c r="I54" s="32"/>
      <c r="J54" s="32"/>
      <c r="K54" s="33" t="s">
        <v>10</v>
      </c>
      <c r="L54" s="34">
        <f t="shared" ref="L54:L91" si="30">VLOOKUP(G54,LessonDaysDouble,3,FALSE)*TargetDays</f>
        <v>0.96850861556743917</v>
      </c>
      <c r="M54" s="16">
        <f>SUM($J$6:J54)</f>
        <v>649</v>
      </c>
      <c r="N54" s="17">
        <f t="shared" ref="N54" si="31">SUMIFS(PgCnt,CompFlag,"Yes",ActFDate,"&lt;="&amp;B54)</f>
        <v>0</v>
      </c>
      <c r="O54" s="18">
        <f t="shared" si="12"/>
        <v>0</v>
      </c>
    </row>
    <row r="55" spans="1:15" x14ac:dyDescent="0.45">
      <c r="A55" s="13"/>
      <c r="B55" s="22" t="e">
        <f t="shared" si="0"/>
        <v>#N/A</v>
      </c>
      <c r="C55" s="23"/>
      <c r="D55" s="1" t="s">
        <v>173</v>
      </c>
      <c r="F55" s="1">
        <v>1.1000000000000001</v>
      </c>
      <c r="G55" s="1" t="s">
        <v>141</v>
      </c>
      <c r="H55" s="1" t="s">
        <v>175</v>
      </c>
      <c r="I55" s="1" t="s">
        <v>174</v>
      </c>
      <c r="J55" s="1">
        <v>10</v>
      </c>
      <c r="K55" s="14" t="s">
        <v>10</v>
      </c>
      <c r="L55" s="15" t="e">
        <f t="shared" si="30"/>
        <v>#N/A</v>
      </c>
      <c r="M55" s="16">
        <f>SUM($J$6:J55)</f>
        <v>659</v>
      </c>
      <c r="N55" s="17">
        <f t="shared" ref="N55:N102" si="32">SUMIFS(PgCnt,CompFlag,"Yes",ActFDate,"&lt;="&amp;B55)</f>
        <v>0</v>
      </c>
      <c r="O55" s="18">
        <f t="shared" ref="O55:O102" si="33">N55/M55</f>
        <v>0</v>
      </c>
    </row>
    <row r="56" spans="1:15" x14ac:dyDescent="0.45">
      <c r="A56" s="13"/>
      <c r="B56" s="22" t="e">
        <f t="shared" si="0"/>
        <v>#N/A</v>
      </c>
      <c r="C56" s="23"/>
      <c r="D56" s="1" t="s">
        <v>173</v>
      </c>
      <c r="F56" s="1">
        <v>1.2</v>
      </c>
      <c r="G56" s="1" t="s">
        <v>142</v>
      </c>
      <c r="H56" s="1" t="s">
        <v>176</v>
      </c>
      <c r="I56" s="1" t="s">
        <v>174</v>
      </c>
      <c r="J56" s="1">
        <v>24</v>
      </c>
      <c r="K56" s="14" t="s">
        <v>10</v>
      </c>
      <c r="L56" s="15" t="e">
        <f t="shared" si="30"/>
        <v>#N/A</v>
      </c>
      <c r="M56" s="16">
        <f>SUM($J$6:J56)</f>
        <v>683</v>
      </c>
      <c r="N56" s="17">
        <f t="shared" si="32"/>
        <v>0</v>
      </c>
      <c r="O56" s="18">
        <f t="shared" si="33"/>
        <v>0</v>
      </c>
    </row>
    <row r="57" spans="1:15" x14ac:dyDescent="0.45">
      <c r="A57" s="13"/>
      <c r="B57" s="22" t="e">
        <f t="shared" si="0"/>
        <v>#N/A</v>
      </c>
      <c r="C57" s="23"/>
      <c r="D57" s="1" t="s">
        <v>173</v>
      </c>
      <c r="F57" s="1">
        <v>1.3</v>
      </c>
      <c r="G57" s="1" t="s">
        <v>143</v>
      </c>
      <c r="H57" s="1" t="s">
        <v>177</v>
      </c>
      <c r="I57" s="1" t="s">
        <v>174</v>
      </c>
      <c r="J57" s="1">
        <v>6</v>
      </c>
      <c r="K57" s="14" t="s">
        <v>10</v>
      </c>
      <c r="L57" s="15" t="e">
        <f t="shared" si="30"/>
        <v>#N/A</v>
      </c>
      <c r="M57" s="16">
        <f>SUM($J$6:J57)</f>
        <v>689</v>
      </c>
      <c r="N57" s="17">
        <f t="shared" si="32"/>
        <v>0</v>
      </c>
      <c r="O57" s="18">
        <f t="shared" si="33"/>
        <v>0</v>
      </c>
    </row>
    <row r="58" spans="1:15" x14ac:dyDescent="0.45">
      <c r="A58" s="13"/>
      <c r="B58" s="22" t="e">
        <f t="shared" si="0"/>
        <v>#N/A</v>
      </c>
      <c r="C58" s="23"/>
      <c r="D58" s="1" t="s">
        <v>173</v>
      </c>
      <c r="F58" s="1">
        <v>1.4</v>
      </c>
      <c r="G58" s="1" t="s">
        <v>144</v>
      </c>
      <c r="H58" s="1" t="s">
        <v>178</v>
      </c>
      <c r="I58" s="1" t="s">
        <v>174</v>
      </c>
      <c r="J58" s="1">
        <v>36</v>
      </c>
      <c r="K58" s="14" t="s">
        <v>10</v>
      </c>
      <c r="L58" s="15" t="e">
        <f t="shared" si="30"/>
        <v>#N/A</v>
      </c>
      <c r="M58" s="16">
        <f>SUM($J$6:J58)</f>
        <v>725</v>
      </c>
      <c r="N58" s="17">
        <f t="shared" si="32"/>
        <v>0</v>
      </c>
      <c r="O58" s="18">
        <f t="shared" si="33"/>
        <v>0</v>
      </c>
    </row>
    <row r="59" spans="1:15" x14ac:dyDescent="0.45">
      <c r="A59" s="13"/>
      <c r="B59" s="22" t="e">
        <f t="shared" si="0"/>
        <v>#N/A</v>
      </c>
      <c r="C59" s="23"/>
      <c r="D59" s="1" t="s">
        <v>173</v>
      </c>
      <c r="F59" s="1">
        <v>1.5</v>
      </c>
      <c r="G59" s="1" t="s">
        <v>145</v>
      </c>
      <c r="H59" s="1" t="s">
        <v>179</v>
      </c>
      <c r="I59" s="1" t="s">
        <v>174</v>
      </c>
      <c r="J59" s="1">
        <v>24</v>
      </c>
      <c r="K59" s="14" t="s">
        <v>10</v>
      </c>
      <c r="L59" s="15" t="e">
        <f t="shared" si="30"/>
        <v>#N/A</v>
      </c>
      <c r="M59" s="16">
        <f>SUM($J$6:J59)</f>
        <v>749</v>
      </c>
      <c r="N59" s="17">
        <f t="shared" si="32"/>
        <v>0</v>
      </c>
      <c r="O59" s="18">
        <f t="shared" si="33"/>
        <v>0</v>
      </c>
    </row>
    <row r="60" spans="1:15" x14ac:dyDescent="0.45">
      <c r="A60" s="13"/>
      <c r="B60" s="22" t="e">
        <f t="shared" si="0"/>
        <v>#N/A</v>
      </c>
      <c r="C60" s="23"/>
      <c r="D60" s="1" t="s">
        <v>173</v>
      </c>
      <c r="F60" s="1">
        <v>1.6</v>
      </c>
      <c r="G60" s="1" t="s">
        <v>146</v>
      </c>
      <c r="H60" s="1" t="s">
        <v>180</v>
      </c>
      <c r="I60" s="1" t="s">
        <v>174</v>
      </c>
      <c r="J60" s="1">
        <v>6</v>
      </c>
      <c r="K60" s="14" t="s">
        <v>10</v>
      </c>
      <c r="L60" s="15" t="e">
        <f t="shared" ref="L60:L62" si="34">VLOOKUP(G60,LessonDaysDouble,3,FALSE)*TargetDays</f>
        <v>#N/A</v>
      </c>
      <c r="M60" s="16">
        <f>SUM($J$6:J60)</f>
        <v>755</v>
      </c>
      <c r="N60" s="17">
        <f t="shared" ref="N60:N62" si="35">SUMIFS(PgCnt,CompFlag,"Yes",ActFDate,"&lt;="&amp;B60)</f>
        <v>0</v>
      </c>
      <c r="O60" s="18">
        <f t="shared" ref="O60:O62" si="36">N60/M60</f>
        <v>0</v>
      </c>
    </row>
    <row r="61" spans="1:15" x14ac:dyDescent="0.45">
      <c r="A61" s="13"/>
      <c r="B61" s="22" t="e">
        <f t="shared" si="0"/>
        <v>#N/A</v>
      </c>
      <c r="C61" s="23"/>
      <c r="D61" s="1" t="s">
        <v>173</v>
      </c>
      <c r="F61" s="1">
        <v>1.7</v>
      </c>
      <c r="G61" s="1" t="s">
        <v>149</v>
      </c>
      <c r="H61" s="1" t="s">
        <v>181</v>
      </c>
      <c r="I61" s="1" t="s">
        <v>174</v>
      </c>
      <c r="J61" s="1">
        <v>19</v>
      </c>
      <c r="K61" s="14" t="s">
        <v>10</v>
      </c>
      <c r="L61" s="15">
        <f t="shared" si="34"/>
        <v>1.2106357694592991</v>
      </c>
      <c r="M61" s="16">
        <f>SUM($J$6:J61)</f>
        <v>774</v>
      </c>
      <c r="N61" s="17">
        <f t="shared" si="35"/>
        <v>0</v>
      </c>
      <c r="O61" s="18">
        <f t="shared" si="36"/>
        <v>0</v>
      </c>
    </row>
    <row r="62" spans="1:15" x14ac:dyDescent="0.45">
      <c r="A62" s="13"/>
      <c r="B62" s="22" t="e">
        <f t="shared" si="0"/>
        <v>#N/A</v>
      </c>
      <c r="C62" s="23"/>
      <c r="D62" s="1" t="s">
        <v>173</v>
      </c>
      <c r="F62" s="1">
        <v>1.8</v>
      </c>
      <c r="G62" s="1" t="s">
        <v>152</v>
      </c>
      <c r="H62" s="1" t="s">
        <v>152</v>
      </c>
      <c r="I62" s="1" t="s">
        <v>174</v>
      </c>
      <c r="J62" s="1">
        <v>11</v>
      </c>
      <c r="K62" s="14" t="s">
        <v>10</v>
      </c>
      <c r="L62" s="15">
        <f t="shared" si="34"/>
        <v>0.96850861556743917</v>
      </c>
      <c r="M62" s="16">
        <f>SUM($J$6:J62)</f>
        <v>785</v>
      </c>
      <c r="N62" s="17">
        <f t="shared" si="35"/>
        <v>0</v>
      </c>
      <c r="O62" s="18">
        <f t="shared" si="36"/>
        <v>0</v>
      </c>
    </row>
    <row r="63" spans="1:15" x14ac:dyDescent="0.45">
      <c r="A63" s="13"/>
      <c r="B63" s="22" t="e">
        <f t="shared" si="0"/>
        <v>#N/A</v>
      </c>
      <c r="C63" s="23"/>
      <c r="D63" s="1" t="s">
        <v>173</v>
      </c>
      <c r="F63" s="1">
        <v>1.9</v>
      </c>
      <c r="G63" s="1" t="s">
        <v>147</v>
      </c>
      <c r="H63" s="1" t="s">
        <v>182</v>
      </c>
      <c r="I63" s="1" t="s">
        <v>174</v>
      </c>
      <c r="J63" s="1">
        <v>5</v>
      </c>
      <c r="K63" s="14" t="s">
        <v>10</v>
      </c>
      <c r="L63" s="15">
        <f t="shared" si="30"/>
        <v>0.72638146167557938</v>
      </c>
      <c r="M63" s="16">
        <f>SUM($J$6:J63)</f>
        <v>790</v>
      </c>
      <c r="N63" s="17">
        <f t="shared" si="32"/>
        <v>0</v>
      </c>
      <c r="O63" s="18">
        <f t="shared" si="33"/>
        <v>0</v>
      </c>
    </row>
    <row r="64" spans="1:15" x14ac:dyDescent="0.45">
      <c r="A64" s="13"/>
      <c r="B64" s="22" t="e">
        <f t="shared" si="0"/>
        <v>#N/A</v>
      </c>
      <c r="C64" s="23"/>
      <c r="D64" s="1" t="s">
        <v>173</v>
      </c>
      <c r="F64" s="15">
        <v>1.1000000000000001</v>
      </c>
      <c r="G64" s="1" t="s">
        <v>150</v>
      </c>
      <c r="H64" s="1" t="s">
        <v>183</v>
      </c>
      <c r="I64" s="1" t="s">
        <v>174</v>
      </c>
      <c r="J64" s="1">
        <v>19</v>
      </c>
      <c r="K64" s="14" t="s">
        <v>10</v>
      </c>
      <c r="L64" s="15" t="e">
        <f t="shared" si="30"/>
        <v>#N/A</v>
      </c>
      <c r="M64" s="16">
        <f>SUM($J$6:J64)</f>
        <v>809</v>
      </c>
      <c r="N64" s="17">
        <f t="shared" si="32"/>
        <v>0</v>
      </c>
      <c r="O64" s="18">
        <f t="shared" si="33"/>
        <v>0</v>
      </c>
    </row>
    <row r="65" spans="1:15" x14ac:dyDescent="0.45">
      <c r="A65" s="13"/>
      <c r="B65" s="22" t="e">
        <f t="shared" si="0"/>
        <v>#N/A</v>
      </c>
      <c r="C65" s="23"/>
      <c r="D65" s="1" t="s">
        <v>173</v>
      </c>
      <c r="F65" s="1">
        <v>1.1100000000000001</v>
      </c>
      <c r="G65" s="1" t="s">
        <v>151</v>
      </c>
      <c r="H65" s="1" t="s">
        <v>184</v>
      </c>
      <c r="I65" s="1" t="s">
        <v>174</v>
      </c>
      <c r="J65" s="1">
        <v>11</v>
      </c>
      <c r="K65" s="14" t="s">
        <v>10</v>
      </c>
      <c r="L65" s="15" t="e">
        <f t="shared" ref="L65:L66" si="37">VLOOKUP(G65,LessonDaysDouble,3,FALSE)*TargetDays</f>
        <v>#N/A</v>
      </c>
      <c r="M65" s="16">
        <f>SUM($J$6:J65)</f>
        <v>820</v>
      </c>
      <c r="N65" s="17">
        <f t="shared" ref="N65:N66" si="38">SUMIFS(PgCnt,CompFlag,"Yes",ActFDate,"&lt;="&amp;B65)</f>
        <v>0</v>
      </c>
      <c r="O65" s="18">
        <f t="shared" ref="O65:O66" si="39">N65/M65</f>
        <v>0</v>
      </c>
    </row>
    <row r="66" spans="1:15" x14ac:dyDescent="0.45">
      <c r="A66" s="13"/>
      <c r="B66" s="22" t="e">
        <f t="shared" si="0"/>
        <v>#N/A</v>
      </c>
      <c r="C66" s="23"/>
      <c r="D66" s="1" t="s">
        <v>173</v>
      </c>
      <c r="F66" s="1">
        <v>1.1200000000000001</v>
      </c>
      <c r="G66" s="1" t="s">
        <v>148</v>
      </c>
      <c r="H66" s="1" t="s">
        <v>185</v>
      </c>
      <c r="I66" s="1" t="s">
        <v>174</v>
      </c>
      <c r="J66" s="1">
        <v>7</v>
      </c>
      <c r="K66" s="14" t="s">
        <v>10</v>
      </c>
      <c r="L66" s="15">
        <f t="shared" si="37"/>
        <v>0.72638146167557938</v>
      </c>
      <c r="M66" s="16">
        <f>SUM($J$6:J66)</f>
        <v>827</v>
      </c>
      <c r="N66" s="17">
        <f t="shared" si="38"/>
        <v>0</v>
      </c>
      <c r="O66" s="18">
        <f t="shared" si="39"/>
        <v>0</v>
      </c>
    </row>
    <row r="67" spans="1:15" x14ac:dyDescent="0.45">
      <c r="A67" s="13"/>
      <c r="B67" s="30" t="e">
        <f t="shared" si="0"/>
        <v>#N/A</v>
      </c>
      <c r="C67" s="31"/>
      <c r="D67" s="32" t="s">
        <v>173</v>
      </c>
      <c r="E67" s="32"/>
      <c r="F67" s="32"/>
      <c r="G67" s="32" t="s">
        <v>59</v>
      </c>
      <c r="H67" s="32"/>
      <c r="I67" s="32"/>
      <c r="J67" s="32"/>
      <c r="K67" s="33" t="s">
        <v>10</v>
      </c>
      <c r="L67" s="34">
        <f t="shared" si="30"/>
        <v>0.96850861556743917</v>
      </c>
      <c r="M67" s="16">
        <f>SUM($J$6:J67)</f>
        <v>827</v>
      </c>
      <c r="N67" s="17">
        <f t="shared" si="32"/>
        <v>0</v>
      </c>
      <c r="O67" s="18">
        <f t="shared" si="33"/>
        <v>0</v>
      </c>
    </row>
    <row r="68" spans="1:15" x14ac:dyDescent="0.45">
      <c r="A68" s="13"/>
      <c r="B68" s="22" t="e">
        <f t="shared" si="0"/>
        <v>#N/A</v>
      </c>
      <c r="C68" s="23"/>
      <c r="D68" s="1" t="s">
        <v>186</v>
      </c>
      <c r="F68" s="1">
        <v>2.1</v>
      </c>
      <c r="G68" s="1" t="s">
        <v>156</v>
      </c>
      <c r="H68" s="1" t="s">
        <v>189</v>
      </c>
      <c r="I68" s="1" t="s">
        <v>187</v>
      </c>
      <c r="J68" s="1">
        <v>7</v>
      </c>
      <c r="K68" s="14" t="s">
        <v>10</v>
      </c>
      <c r="L68" s="15">
        <f t="shared" ref="L68:L78" si="40">VLOOKUP(G68,LessonDaysDouble,3,FALSE)*TargetDays</f>
        <v>0.72638146167557938</v>
      </c>
      <c r="M68" s="16">
        <f>SUM($J$6:J68)</f>
        <v>834</v>
      </c>
      <c r="N68" s="17">
        <f t="shared" ref="N68:N79" si="41">SUMIFS(PgCnt,CompFlag,"Yes",ActFDate,"&lt;="&amp;B68)</f>
        <v>0</v>
      </c>
      <c r="O68" s="18">
        <f t="shared" ref="O68:O79" si="42">N68/M68</f>
        <v>0</v>
      </c>
    </row>
    <row r="69" spans="1:15" x14ac:dyDescent="0.45">
      <c r="A69" s="13"/>
      <c r="B69" s="22" t="e">
        <f t="shared" si="0"/>
        <v>#N/A</v>
      </c>
      <c r="C69" s="23"/>
      <c r="D69" s="1" t="s">
        <v>186</v>
      </c>
      <c r="F69" s="1">
        <v>2.2000000000000002</v>
      </c>
      <c r="G69" s="1" t="s">
        <v>158</v>
      </c>
      <c r="H69" s="1" t="s">
        <v>190</v>
      </c>
      <c r="I69" s="1" t="s">
        <v>187</v>
      </c>
      <c r="J69" s="1">
        <v>14</v>
      </c>
      <c r="K69" s="14" t="s">
        <v>10</v>
      </c>
      <c r="L69" s="15">
        <f t="shared" si="40"/>
        <v>1.2106357694592991</v>
      </c>
      <c r="M69" s="16">
        <f>SUM($J$6:J69)</f>
        <v>848</v>
      </c>
      <c r="N69" s="17">
        <f t="shared" si="41"/>
        <v>0</v>
      </c>
      <c r="O69" s="18">
        <f t="shared" si="42"/>
        <v>0</v>
      </c>
    </row>
    <row r="70" spans="1:15" x14ac:dyDescent="0.45">
      <c r="A70" s="13"/>
      <c r="B70" s="22" t="e">
        <f t="shared" si="0"/>
        <v>#N/A</v>
      </c>
      <c r="C70" s="23"/>
      <c r="D70" s="1" t="s">
        <v>186</v>
      </c>
      <c r="F70" s="1">
        <v>2.2999999999999998</v>
      </c>
      <c r="G70" s="1" t="s">
        <v>157</v>
      </c>
      <c r="H70" s="1" t="s">
        <v>191</v>
      </c>
      <c r="I70" s="1" t="s">
        <v>187</v>
      </c>
      <c r="J70" s="1">
        <v>7</v>
      </c>
      <c r="K70" s="14" t="s">
        <v>10</v>
      </c>
      <c r="L70" s="15">
        <f t="shared" si="40"/>
        <v>0.72638146167557938</v>
      </c>
      <c r="M70" s="16">
        <f>SUM($J$6:J70)</f>
        <v>855</v>
      </c>
      <c r="N70" s="17">
        <f t="shared" si="41"/>
        <v>0</v>
      </c>
      <c r="O70" s="18">
        <f t="shared" si="42"/>
        <v>0</v>
      </c>
    </row>
    <row r="71" spans="1:15" x14ac:dyDescent="0.45">
      <c r="A71" s="13"/>
      <c r="B71" s="22" t="e">
        <f t="shared" ref="B71:B102" si="43">B70+L71</f>
        <v>#N/A</v>
      </c>
      <c r="C71" s="23"/>
      <c r="D71" s="1" t="s">
        <v>186</v>
      </c>
      <c r="F71" s="1">
        <v>2.4</v>
      </c>
      <c r="G71" s="1" t="s">
        <v>163</v>
      </c>
      <c r="H71" s="1" t="s">
        <v>188</v>
      </c>
      <c r="I71" s="1" t="s">
        <v>187</v>
      </c>
      <c r="J71" s="1">
        <v>20</v>
      </c>
      <c r="K71" s="14" t="s">
        <v>10</v>
      </c>
      <c r="L71" s="15">
        <f t="shared" si="40"/>
        <v>1.2106357694592991</v>
      </c>
      <c r="M71" s="16">
        <f>SUM($J$6:J71)</f>
        <v>875</v>
      </c>
      <c r="N71" s="17">
        <f t="shared" si="41"/>
        <v>0</v>
      </c>
      <c r="O71" s="18">
        <f t="shared" si="42"/>
        <v>0</v>
      </c>
    </row>
    <row r="72" spans="1:15" x14ac:dyDescent="0.45">
      <c r="A72" s="13"/>
      <c r="B72" s="22" t="e">
        <f t="shared" si="43"/>
        <v>#N/A</v>
      </c>
      <c r="C72" s="23"/>
      <c r="D72" s="1" t="s">
        <v>186</v>
      </c>
      <c r="F72" s="1">
        <v>2.5</v>
      </c>
      <c r="G72" s="1" t="s">
        <v>153</v>
      </c>
      <c r="H72" s="1" t="s">
        <v>153</v>
      </c>
      <c r="I72" s="1" t="s">
        <v>187</v>
      </c>
      <c r="J72" s="1">
        <v>4</v>
      </c>
      <c r="K72" s="14" t="s">
        <v>10</v>
      </c>
      <c r="L72" s="15">
        <f t="shared" si="40"/>
        <v>0.48425430778371958</v>
      </c>
      <c r="M72" s="16">
        <f>SUM($J$6:J72)</f>
        <v>879</v>
      </c>
      <c r="N72" s="17">
        <f t="shared" si="41"/>
        <v>0</v>
      </c>
      <c r="O72" s="18">
        <f t="shared" si="42"/>
        <v>0</v>
      </c>
    </row>
    <row r="73" spans="1:15" x14ac:dyDescent="0.45">
      <c r="A73" s="13"/>
      <c r="B73" s="22" t="e">
        <f t="shared" si="43"/>
        <v>#N/A</v>
      </c>
      <c r="C73" s="23"/>
      <c r="D73" s="1" t="s">
        <v>186</v>
      </c>
      <c r="F73" s="1">
        <v>2.6</v>
      </c>
      <c r="G73" s="1" t="s">
        <v>154</v>
      </c>
      <c r="H73" s="1" t="s">
        <v>154</v>
      </c>
      <c r="I73" s="1" t="s">
        <v>187</v>
      </c>
      <c r="J73" s="1">
        <v>2</v>
      </c>
      <c r="K73" s="14" t="s">
        <v>10</v>
      </c>
      <c r="L73" s="15">
        <f t="shared" si="40"/>
        <v>0.48425430778371958</v>
      </c>
      <c r="M73" s="16">
        <f>SUM($J$6:J73)</f>
        <v>881</v>
      </c>
      <c r="N73" s="17">
        <f t="shared" si="41"/>
        <v>0</v>
      </c>
      <c r="O73" s="18">
        <f t="shared" si="42"/>
        <v>0</v>
      </c>
    </row>
    <row r="74" spans="1:15" x14ac:dyDescent="0.45">
      <c r="A74" s="13"/>
      <c r="B74" s="22" t="e">
        <f t="shared" si="43"/>
        <v>#N/A</v>
      </c>
      <c r="C74" s="23"/>
      <c r="D74" s="1" t="s">
        <v>186</v>
      </c>
      <c r="F74" s="1">
        <v>2.7</v>
      </c>
      <c r="G74" s="1" t="s">
        <v>159</v>
      </c>
      <c r="H74" s="1" t="s">
        <v>193</v>
      </c>
      <c r="I74" s="1" t="s">
        <v>187</v>
      </c>
      <c r="J74" s="1">
        <v>4</v>
      </c>
      <c r="K74" s="14" t="s">
        <v>10</v>
      </c>
      <c r="L74" s="15" t="e">
        <f t="shared" si="40"/>
        <v>#N/A</v>
      </c>
      <c r="M74" s="16">
        <f>SUM($J$6:J74)</f>
        <v>885</v>
      </c>
      <c r="N74" s="17">
        <f t="shared" si="41"/>
        <v>0</v>
      </c>
      <c r="O74" s="18">
        <f t="shared" si="42"/>
        <v>0</v>
      </c>
    </row>
    <row r="75" spans="1:15" x14ac:dyDescent="0.45">
      <c r="A75" s="13"/>
      <c r="B75" s="22" t="e">
        <f t="shared" si="43"/>
        <v>#N/A</v>
      </c>
      <c r="C75" s="23"/>
      <c r="D75" s="1" t="s">
        <v>186</v>
      </c>
      <c r="F75" s="1">
        <v>2.8</v>
      </c>
      <c r="G75" s="1" t="s">
        <v>155</v>
      </c>
      <c r="H75" s="1" t="s">
        <v>192</v>
      </c>
      <c r="I75" s="1" t="s">
        <v>187</v>
      </c>
      <c r="J75" s="1">
        <v>51</v>
      </c>
      <c r="K75" s="14" t="s">
        <v>10</v>
      </c>
      <c r="L75" s="15">
        <f t="shared" si="40"/>
        <v>1.4527629233511588</v>
      </c>
      <c r="M75" s="16">
        <f>SUM($J$6:J75)</f>
        <v>936</v>
      </c>
      <c r="N75" s="17">
        <f t="shared" si="41"/>
        <v>0</v>
      </c>
      <c r="O75" s="18">
        <f t="shared" si="42"/>
        <v>0</v>
      </c>
    </row>
    <row r="76" spans="1:15" x14ac:dyDescent="0.45">
      <c r="A76" s="13"/>
      <c r="B76" s="22" t="e">
        <f t="shared" si="43"/>
        <v>#N/A</v>
      </c>
      <c r="C76" s="23"/>
      <c r="D76" s="1" t="s">
        <v>186</v>
      </c>
      <c r="F76" s="1">
        <v>2.9</v>
      </c>
      <c r="G76" s="1" t="s">
        <v>160</v>
      </c>
      <c r="H76" s="1" t="s">
        <v>194</v>
      </c>
      <c r="I76" s="1" t="s">
        <v>187</v>
      </c>
      <c r="J76" s="1">
        <v>4</v>
      </c>
      <c r="K76" s="14" t="s">
        <v>10</v>
      </c>
      <c r="L76" s="15">
        <f t="shared" si="40"/>
        <v>0.48425430778371958</v>
      </c>
      <c r="M76" s="16">
        <f>SUM($J$6:J76)</f>
        <v>940</v>
      </c>
      <c r="N76" s="17">
        <f t="shared" si="41"/>
        <v>0</v>
      </c>
      <c r="O76" s="18">
        <f t="shared" si="42"/>
        <v>0</v>
      </c>
    </row>
    <row r="77" spans="1:15" x14ac:dyDescent="0.45">
      <c r="A77" s="13"/>
      <c r="B77" s="22" t="e">
        <f t="shared" si="43"/>
        <v>#N/A</v>
      </c>
      <c r="C77" s="23"/>
      <c r="D77" s="1" t="s">
        <v>186</v>
      </c>
      <c r="F77" s="15">
        <v>2.1</v>
      </c>
      <c r="G77" s="1" t="s">
        <v>161</v>
      </c>
      <c r="H77" s="1" t="s">
        <v>195</v>
      </c>
      <c r="I77" s="1" t="s">
        <v>187</v>
      </c>
      <c r="J77" s="1">
        <v>8</v>
      </c>
      <c r="K77" s="14" t="s">
        <v>10</v>
      </c>
      <c r="L77" s="15">
        <f t="shared" si="40"/>
        <v>0.72638146167557938</v>
      </c>
      <c r="M77" s="16">
        <f>SUM($J$6:J77)</f>
        <v>948</v>
      </c>
      <c r="N77" s="17">
        <f t="shared" si="41"/>
        <v>0</v>
      </c>
      <c r="O77" s="18">
        <f t="shared" si="42"/>
        <v>0</v>
      </c>
    </row>
    <row r="78" spans="1:15" x14ac:dyDescent="0.45">
      <c r="A78" s="13"/>
      <c r="B78" s="22" t="e">
        <f t="shared" si="43"/>
        <v>#N/A</v>
      </c>
      <c r="C78" s="23"/>
      <c r="D78" s="1" t="s">
        <v>186</v>
      </c>
      <c r="F78" s="15">
        <v>2.11</v>
      </c>
      <c r="G78" s="1" t="s">
        <v>162</v>
      </c>
      <c r="H78" s="1" t="s">
        <v>196</v>
      </c>
      <c r="I78" s="1" t="s">
        <v>187</v>
      </c>
      <c r="J78" s="1">
        <v>10</v>
      </c>
      <c r="K78" s="14" t="s">
        <v>10</v>
      </c>
      <c r="L78" s="15">
        <f t="shared" si="40"/>
        <v>0.96850861556743917</v>
      </c>
      <c r="M78" s="16">
        <f>SUM($J$6:J78)</f>
        <v>958</v>
      </c>
      <c r="N78" s="17">
        <f t="shared" si="41"/>
        <v>0</v>
      </c>
      <c r="O78" s="18">
        <f t="shared" si="42"/>
        <v>0</v>
      </c>
    </row>
    <row r="79" spans="1:15" x14ac:dyDescent="0.45">
      <c r="A79" s="13"/>
      <c r="B79" s="30" t="e">
        <f t="shared" si="43"/>
        <v>#N/A</v>
      </c>
      <c r="C79" s="31"/>
      <c r="D79" s="32" t="s">
        <v>186</v>
      </c>
      <c r="E79" s="32"/>
      <c r="F79" s="32"/>
      <c r="G79" s="32" t="s">
        <v>60</v>
      </c>
      <c r="H79" s="32"/>
      <c r="I79" s="32"/>
      <c r="J79" s="32"/>
      <c r="K79" s="33" t="s">
        <v>10</v>
      </c>
      <c r="L79" s="34">
        <f t="shared" ref="L79" si="44">VLOOKUP(G79,LessonDaysDouble,3,FALSE)*TargetDays</f>
        <v>0.96850861556743917</v>
      </c>
      <c r="M79" s="16">
        <f>SUM($J$6:J79)</f>
        <v>958</v>
      </c>
      <c r="N79" s="17">
        <f t="shared" si="41"/>
        <v>0</v>
      </c>
      <c r="O79" s="18">
        <f t="shared" si="42"/>
        <v>0</v>
      </c>
    </row>
    <row r="80" spans="1:15" x14ac:dyDescent="0.45">
      <c r="A80" s="13"/>
      <c r="B80" s="22" t="e">
        <f t="shared" si="43"/>
        <v>#N/A</v>
      </c>
      <c r="C80" s="23"/>
      <c r="D80" s="1" t="s">
        <v>172</v>
      </c>
      <c r="F80" s="1">
        <v>3.1</v>
      </c>
      <c r="G80" s="1" t="s">
        <v>95</v>
      </c>
      <c r="H80" s="1" t="s">
        <v>94</v>
      </c>
      <c r="I80" s="1" t="s">
        <v>93</v>
      </c>
      <c r="J80" s="1">
        <v>37</v>
      </c>
      <c r="K80" s="14" t="s">
        <v>10</v>
      </c>
      <c r="L80" s="15">
        <f t="shared" si="30"/>
        <v>1.4527629233511588</v>
      </c>
      <c r="M80" s="16">
        <f>SUM($J$6:J80)</f>
        <v>995</v>
      </c>
      <c r="N80" s="17">
        <f t="shared" si="32"/>
        <v>0</v>
      </c>
      <c r="O80" s="18">
        <f t="shared" si="33"/>
        <v>0</v>
      </c>
    </row>
    <row r="81" spans="1:15" x14ac:dyDescent="0.45">
      <c r="A81" s="13"/>
      <c r="B81" s="22" t="e">
        <f t="shared" si="43"/>
        <v>#N/A</v>
      </c>
      <c r="C81" s="23"/>
      <c r="D81" s="1" t="s">
        <v>172</v>
      </c>
      <c r="F81" s="1">
        <v>3.2</v>
      </c>
      <c r="G81" s="1" t="s">
        <v>96</v>
      </c>
      <c r="H81" s="1" t="s">
        <v>105</v>
      </c>
      <c r="I81" s="1" t="s">
        <v>93</v>
      </c>
      <c r="J81" s="1">
        <v>21</v>
      </c>
      <c r="K81" s="14" t="s">
        <v>10</v>
      </c>
      <c r="L81" s="15">
        <f t="shared" si="30"/>
        <v>0.96850861556743917</v>
      </c>
      <c r="M81" s="16">
        <f>SUM($J$6:J81)</f>
        <v>1016</v>
      </c>
      <c r="N81" s="17">
        <f t="shared" si="32"/>
        <v>0</v>
      </c>
      <c r="O81" s="18">
        <f t="shared" si="33"/>
        <v>0</v>
      </c>
    </row>
    <row r="82" spans="1:15" x14ac:dyDescent="0.45">
      <c r="A82" s="13"/>
      <c r="B82" s="22" t="e">
        <f t="shared" si="43"/>
        <v>#N/A</v>
      </c>
      <c r="C82" s="23"/>
      <c r="D82" s="1" t="s">
        <v>172</v>
      </c>
      <c r="F82" s="1">
        <v>3.3</v>
      </c>
      <c r="G82" s="1" t="s">
        <v>97</v>
      </c>
      <c r="H82" s="1" t="s">
        <v>106</v>
      </c>
      <c r="I82" s="1" t="s">
        <v>93</v>
      </c>
      <c r="J82" s="1">
        <v>15</v>
      </c>
      <c r="K82" s="14" t="s">
        <v>10</v>
      </c>
      <c r="L82" s="15">
        <f t="shared" si="30"/>
        <v>0.72638146167557938</v>
      </c>
      <c r="M82" s="16">
        <f>SUM($J$6:J82)</f>
        <v>1031</v>
      </c>
      <c r="N82" s="17">
        <f t="shared" si="32"/>
        <v>0</v>
      </c>
      <c r="O82" s="18">
        <f t="shared" si="33"/>
        <v>0</v>
      </c>
    </row>
    <row r="83" spans="1:15" x14ac:dyDescent="0.45">
      <c r="A83" s="13"/>
      <c r="B83" s="22" t="e">
        <f t="shared" si="43"/>
        <v>#N/A</v>
      </c>
      <c r="C83" s="23"/>
      <c r="D83" s="1" t="s">
        <v>172</v>
      </c>
      <c r="F83" s="1">
        <v>3.4</v>
      </c>
      <c r="G83" s="1" t="s">
        <v>98</v>
      </c>
      <c r="H83" s="1" t="s">
        <v>107</v>
      </c>
      <c r="I83" s="1" t="s">
        <v>93</v>
      </c>
      <c r="J83" s="1">
        <v>17</v>
      </c>
      <c r="K83" s="14" t="s">
        <v>10</v>
      </c>
      <c r="L83" s="15">
        <f t="shared" si="30"/>
        <v>0.96850861556743917</v>
      </c>
      <c r="M83" s="16">
        <f>SUM($J$6:J83)</f>
        <v>1048</v>
      </c>
      <c r="N83" s="17">
        <f t="shared" si="32"/>
        <v>0</v>
      </c>
      <c r="O83" s="18">
        <f t="shared" si="33"/>
        <v>0</v>
      </c>
    </row>
    <row r="84" spans="1:15" x14ac:dyDescent="0.45">
      <c r="A84" s="13"/>
      <c r="B84" s="22" t="e">
        <f t="shared" si="43"/>
        <v>#N/A</v>
      </c>
      <c r="C84" s="23"/>
      <c r="D84" s="1" t="s">
        <v>172</v>
      </c>
      <c r="F84" s="1">
        <v>3.5</v>
      </c>
      <c r="G84" s="1" t="s">
        <v>99</v>
      </c>
      <c r="H84" s="1" t="s">
        <v>108</v>
      </c>
      <c r="I84" s="1" t="s">
        <v>93</v>
      </c>
      <c r="J84" s="1">
        <v>25</v>
      </c>
      <c r="K84" s="14" t="s">
        <v>10</v>
      </c>
      <c r="L84" s="15">
        <f t="shared" si="30"/>
        <v>1.4527629233511588</v>
      </c>
      <c r="M84" s="16">
        <f>SUM($J$6:J84)</f>
        <v>1073</v>
      </c>
      <c r="N84" s="17">
        <f t="shared" si="32"/>
        <v>0</v>
      </c>
      <c r="O84" s="18">
        <f t="shared" si="33"/>
        <v>0</v>
      </c>
    </row>
    <row r="85" spans="1:15" x14ac:dyDescent="0.45">
      <c r="A85" s="13"/>
      <c r="B85" s="22" t="e">
        <f t="shared" si="43"/>
        <v>#N/A</v>
      </c>
      <c r="C85" s="23"/>
      <c r="D85" s="1" t="s">
        <v>172</v>
      </c>
      <c r="F85" s="1">
        <v>3.6</v>
      </c>
      <c r="G85" s="1" t="s">
        <v>100</v>
      </c>
      <c r="H85" s="1" t="s">
        <v>109</v>
      </c>
      <c r="I85" s="1" t="s">
        <v>93</v>
      </c>
      <c r="J85" s="1">
        <v>19</v>
      </c>
      <c r="K85" s="14" t="s">
        <v>10</v>
      </c>
      <c r="L85" s="15">
        <f t="shared" si="30"/>
        <v>0.96850861556743917</v>
      </c>
      <c r="M85" s="16">
        <f>SUM($J$6:J85)</f>
        <v>1092</v>
      </c>
      <c r="N85" s="17">
        <f t="shared" si="32"/>
        <v>0</v>
      </c>
      <c r="O85" s="18">
        <f t="shared" si="33"/>
        <v>0</v>
      </c>
    </row>
    <row r="86" spans="1:15" x14ac:dyDescent="0.45">
      <c r="A86" s="13"/>
      <c r="B86" s="22" t="e">
        <f t="shared" si="43"/>
        <v>#N/A</v>
      </c>
      <c r="C86" s="23"/>
      <c r="D86" s="1" t="s">
        <v>172</v>
      </c>
      <c r="F86" s="1">
        <v>3.7</v>
      </c>
      <c r="G86" s="48" t="s">
        <v>164</v>
      </c>
      <c r="H86" s="1" t="s">
        <v>197</v>
      </c>
      <c r="I86" s="1" t="s">
        <v>93</v>
      </c>
      <c r="J86" s="1">
        <v>16</v>
      </c>
      <c r="K86" s="14" t="s">
        <v>10</v>
      </c>
      <c r="L86" s="15">
        <f t="shared" si="30"/>
        <v>0.96850861556743917</v>
      </c>
      <c r="M86" s="16">
        <f>SUM($J$6:J86)</f>
        <v>1108</v>
      </c>
      <c r="N86" s="17">
        <f t="shared" si="32"/>
        <v>0</v>
      </c>
      <c r="O86" s="18">
        <f t="shared" si="33"/>
        <v>0</v>
      </c>
    </row>
    <row r="87" spans="1:15" x14ac:dyDescent="0.45">
      <c r="A87" s="13"/>
      <c r="B87" s="22" t="e">
        <f t="shared" si="43"/>
        <v>#N/A</v>
      </c>
      <c r="C87" s="23"/>
      <c r="D87" s="1" t="s">
        <v>172</v>
      </c>
      <c r="F87" s="1">
        <v>3.8</v>
      </c>
      <c r="G87" s="1" t="s">
        <v>115</v>
      </c>
      <c r="H87" s="1" t="s">
        <v>115</v>
      </c>
      <c r="I87" s="1" t="s">
        <v>93</v>
      </c>
      <c r="J87" s="1">
        <v>4</v>
      </c>
      <c r="K87" s="14" t="s">
        <v>10</v>
      </c>
      <c r="L87" s="15">
        <f t="shared" ref="L87:L89" si="45">VLOOKUP(G87,LessonDaysDouble,3,FALSE)*TargetDays</f>
        <v>0.48425430778371958</v>
      </c>
      <c r="M87" s="16">
        <f>SUM($J$6:J87)</f>
        <v>1112</v>
      </c>
      <c r="N87" s="17">
        <f t="shared" ref="N87:N89" si="46">SUMIFS(PgCnt,CompFlag,"Yes",ActFDate,"&lt;="&amp;B87)</f>
        <v>0</v>
      </c>
      <c r="O87" s="18">
        <f t="shared" ref="O87:O89" si="47">N87/M87</f>
        <v>0</v>
      </c>
    </row>
    <row r="88" spans="1:15" x14ac:dyDescent="0.45">
      <c r="A88" s="13"/>
      <c r="B88" s="22" t="e">
        <f t="shared" si="43"/>
        <v>#N/A</v>
      </c>
      <c r="C88" s="23"/>
      <c r="D88" s="1" t="s">
        <v>172</v>
      </c>
      <c r="F88" s="1">
        <v>3.9</v>
      </c>
      <c r="G88" t="s">
        <v>165</v>
      </c>
      <c r="H88" t="s">
        <v>198</v>
      </c>
      <c r="I88" s="1" t="s">
        <v>93</v>
      </c>
      <c r="J88" s="1">
        <v>8</v>
      </c>
      <c r="K88" s="14" t="s">
        <v>10</v>
      </c>
      <c r="L88" s="15">
        <f t="shared" si="45"/>
        <v>0.72638146167557938</v>
      </c>
      <c r="M88" s="16">
        <f>SUM($J$6:J88)</f>
        <v>1120</v>
      </c>
      <c r="N88" s="17">
        <f t="shared" si="46"/>
        <v>0</v>
      </c>
      <c r="O88" s="18">
        <f t="shared" si="47"/>
        <v>0</v>
      </c>
    </row>
    <row r="89" spans="1:15" x14ac:dyDescent="0.45">
      <c r="A89" s="13"/>
      <c r="B89" s="22" t="e">
        <f t="shared" si="43"/>
        <v>#N/A</v>
      </c>
      <c r="C89" s="23"/>
      <c r="D89" s="1" t="s">
        <v>172</v>
      </c>
      <c r="F89" s="15">
        <v>3.1</v>
      </c>
      <c r="G89" t="s">
        <v>166</v>
      </c>
      <c r="H89" t="s">
        <v>199</v>
      </c>
      <c r="I89" s="1" t="s">
        <v>93</v>
      </c>
      <c r="J89" s="1">
        <v>3</v>
      </c>
      <c r="K89" s="14" t="s">
        <v>10</v>
      </c>
      <c r="L89" s="15">
        <f t="shared" si="45"/>
        <v>0.48425430778371958</v>
      </c>
      <c r="M89" s="16">
        <f>SUM($J$6:J89)</f>
        <v>1123</v>
      </c>
      <c r="N89" s="17">
        <f t="shared" si="46"/>
        <v>0</v>
      </c>
      <c r="O89" s="18">
        <f t="shared" si="47"/>
        <v>0</v>
      </c>
    </row>
    <row r="90" spans="1:15" x14ac:dyDescent="0.45">
      <c r="A90" s="13"/>
      <c r="B90" s="30" t="e">
        <f t="shared" si="43"/>
        <v>#N/A</v>
      </c>
      <c r="C90" s="31"/>
      <c r="D90" s="32" t="s">
        <v>172</v>
      </c>
      <c r="E90" s="32"/>
      <c r="F90" s="32"/>
      <c r="G90" s="32" t="s">
        <v>61</v>
      </c>
      <c r="H90" s="32"/>
      <c r="I90" s="32"/>
      <c r="J90" s="32"/>
      <c r="K90" s="33" t="s">
        <v>10</v>
      </c>
      <c r="L90" s="34">
        <f t="shared" si="30"/>
        <v>0.96850861556743917</v>
      </c>
      <c r="M90" s="16">
        <f>SUM($J$6:J90)</f>
        <v>1123</v>
      </c>
      <c r="N90" s="17">
        <f t="shared" si="32"/>
        <v>0</v>
      </c>
      <c r="O90" s="18">
        <f t="shared" si="33"/>
        <v>0</v>
      </c>
    </row>
    <row r="91" spans="1:15" x14ac:dyDescent="0.45">
      <c r="A91" s="13"/>
      <c r="B91" s="22" t="e">
        <f t="shared" si="43"/>
        <v>#N/A</v>
      </c>
      <c r="C91" s="23"/>
      <c r="D91" s="1" t="s">
        <v>171</v>
      </c>
      <c r="F91" s="1">
        <v>4.0999999999999996</v>
      </c>
      <c r="G91" t="s">
        <v>87</v>
      </c>
      <c r="H91" s="1" t="s">
        <v>50</v>
      </c>
      <c r="I91" s="1" t="s">
        <v>63</v>
      </c>
      <c r="J91" s="1">
        <v>12</v>
      </c>
      <c r="K91" s="14" t="s">
        <v>10</v>
      </c>
      <c r="L91" s="15">
        <f t="shared" si="30"/>
        <v>0.72638146167557938</v>
      </c>
      <c r="M91" s="16">
        <f>SUM($J$6:J91)</f>
        <v>1135</v>
      </c>
      <c r="N91" s="17">
        <f t="shared" si="32"/>
        <v>0</v>
      </c>
      <c r="O91" s="18">
        <f t="shared" si="33"/>
        <v>0</v>
      </c>
    </row>
    <row r="92" spans="1:15" x14ac:dyDescent="0.45">
      <c r="A92" s="13"/>
      <c r="B92" s="22" t="e">
        <f t="shared" si="43"/>
        <v>#N/A</v>
      </c>
      <c r="C92" s="23"/>
      <c r="D92" s="1" t="s">
        <v>171</v>
      </c>
      <c r="F92" s="1">
        <v>4.2</v>
      </c>
      <c r="G92" s="1" t="s">
        <v>167</v>
      </c>
      <c r="H92" s="1" t="s">
        <v>62</v>
      </c>
      <c r="I92" s="1" t="s">
        <v>63</v>
      </c>
      <c r="J92" s="1">
        <v>7</v>
      </c>
      <c r="K92" s="14" t="s">
        <v>10</v>
      </c>
      <c r="L92" s="15">
        <f t="shared" ref="L92:L101" si="48">VLOOKUP(G92,LessonDaysDouble,3,FALSE)*TargetDays</f>
        <v>0.72638146167557938</v>
      </c>
      <c r="M92" s="16">
        <f>SUM($J$6:J92)</f>
        <v>1142</v>
      </c>
      <c r="N92" s="17">
        <f t="shared" ref="N92:N98" si="49">SUMIFS(PgCnt,CompFlag,"Yes",ActFDate,"&lt;="&amp;B92)</f>
        <v>0</v>
      </c>
      <c r="O92" s="18">
        <f t="shared" ref="O92:O98" si="50">N92/M92</f>
        <v>0</v>
      </c>
    </row>
    <row r="93" spans="1:15" x14ac:dyDescent="0.45">
      <c r="A93" s="13"/>
      <c r="B93" s="22" t="e">
        <f t="shared" si="43"/>
        <v>#N/A</v>
      </c>
      <c r="C93" s="23"/>
      <c r="D93" s="1" t="s">
        <v>171</v>
      </c>
      <c r="F93" s="1">
        <v>4.3</v>
      </c>
      <c r="G93" t="s">
        <v>58</v>
      </c>
      <c r="H93" s="1" t="s">
        <v>50</v>
      </c>
      <c r="I93" s="1" t="s">
        <v>63</v>
      </c>
      <c r="J93" s="1">
        <v>20</v>
      </c>
      <c r="K93" s="14" t="s">
        <v>10</v>
      </c>
      <c r="L93" s="15">
        <f t="shared" si="48"/>
        <v>0.72638146167557938</v>
      </c>
      <c r="M93" s="16">
        <f>SUM($J$6:J93)</f>
        <v>1162</v>
      </c>
      <c r="N93" s="17">
        <f t="shared" si="49"/>
        <v>0</v>
      </c>
      <c r="O93" s="18">
        <f t="shared" si="50"/>
        <v>0</v>
      </c>
    </row>
    <row r="94" spans="1:15" x14ac:dyDescent="0.45">
      <c r="A94" s="13"/>
      <c r="B94" s="22" t="e">
        <f t="shared" si="43"/>
        <v>#N/A</v>
      </c>
      <c r="C94" s="23"/>
      <c r="D94" s="1" t="s">
        <v>171</v>
      </c>
      <c r="F94" s="1">
        <v>4.4000000000000004</v>
      </c>
      <c r="G94" t="s">
        <v>91</v>
      </c>
      <c r="H94" s="1" t="s">
        <v>92</v>
      </c>
      <c r="I94" s="1" t="s">
        <v>63</v>
      </c>
      <c r="J94" s="1">
        <v>22</v>
      </c>
      <c r="K94" s="14" t="s">
        <v>10</v>
      </c>
      <c r="L94" s="15">
        <f t="shared" si="48"/>
        <v>0.72638146167557938</v>
      </c>
      <c r="M94" s="16">
        <f>SUM($J$6:J94)</f>
        <v>1184</v>
      </c>
      <c r="N94" s="17">
        <f t="shared" si="49"/>
        <v>0</v>
      </c>
      <c r="O94" s="18">
        <f t="shared" si="50"/>
        <v>0</v>
      </c>
    </row>
    <row r="95" spans="1:15" x14ac:dyDescent="0.45">
      <c r="A95" s="13"/>
      <c r="B95" s="22" t="e">
        <f t="shared" si="43"/>
        <v>#N/A</v>
      </c>
      <c r="C95" s="23"/>
      <c r="D95" s="1" t="s">
        <v>171</v>
      </c>
      <c r="F95" s="1">
        <v>4.5</v>
      </c>
      <c r="G95" s="1" t="s">
        <v>168</v>
      </c>
      <c r="H95" s="1" t="s">
        <v>201</v>
      </c>
      <c r="I95" s="1" t="s">
        <v>63</v>
      </c>
      <c r="J95" s="1">
        <v>33</v>
      </c>
      <c r="K95" s="14" t="s">
        <v>10</v>
      </c>
      <c r="L95" s="15">
        <f t="shared" si="48"/>
        <v>0.96850861556743917</v>
      </c>
      <c r="M95" s="16">
        <f>SUM($J$6:J95)</f>
        <v>1217</v>
      </c>
      <c r="N95" s="17">
        <f t="shared" si="49"/>
        <v>0</v>
      </c>
      <c r="O95" s="18">
        <f t="shared" si="50"/>
        <v>0</v>
      </c>
    </row>
    <row r="96" spans="1:15" x14ac:dyDescent="0.45">
      <c r="A96" s="13"/>
      <c r="B96" s="22" t="e">
        <f t="shared" si="43"/>
        <v>#N/A</v>
      </c>
      <c r="C96" s="23"/>
      <c r="D96" s="1" t="s">
        <v>171</v>
      </c>
      <c r="F96" s="1">
        <v>4.5999999999999996</v>
      </c>
      <c r="G96" s="1" t="s">
        <v>135</v>
      </c>
      <c r="H96" s="1" t="s">
        <v>136</v>
      </c>
      <c r="I96" s="1" t="s">
        <v>63</v>
      </c>
      <c r="J96" s="1">
        <v>7</v>
      </c>
      <c r="K96" s="14" t="s">
        <v>10</v>
      </c>
      <c r="L96" s="15">
        <f t="shared" si="48"/>
        <v>0.72638146167557938</v>
      </c>
      <c r="M96" s="16">
        <f>SUM($J$6:J96)</f>
        <v>1224</v>
      </c>
      <c r="N96" s="17">
        <f t="shared" si="49"/>
        <v>0</v>
      </c>
      <c r="O96" s="18">
        <f t="shared" si="50"/>
        <v>0</v>
      </c>
    </row>
    <row r="97" spans="1:15" x14ac:dyDescent="0.45">
      <c r="A97" s="13"/>
      <c r="B97" s="22" t="e">
        <f t="shared" si="43"/>
        <v>#N/A</v>
      </c>
      <c r="C97" s="23"/>
      <c r="D97" s="1" t="s">
        <v>171</v>
      </c>
      <c r="F97" s="1">
        <v>4.7</v>
      </c>
      <c r="G97" s="1" t="s">
        <v>116</v>
      </c>
      <c r="H97" s="1" t="s">
        <v>117</v>
      </c>
      <c r="I97" s="1" t="s">
        <v>63</v>
      </c>
      <c r="J97" s="1">
        <v>19</v>
      </c>
      <c r="K97" s="14" t="s">
        <v>10</v>
      </c>
      <c r="L97" s="15">
        <f t="shared" si="48"/>
        <v>0.96850861556743917</v>
      </c>
      <c r="M97" s="16">
        <f>SUM($J$6:J97)</f>
        <v>1243</v>
      </c>
      <c r="N97" s="17">
        <f t="shared" si="49"/>
        <v>0</v>
      </c>
      <c r="O97" s="18">
        <f t="shared" si="50"/>
        <v>0</v>
      </c>
    </row>
    <row r="98" spans="1:15" x14ac:dyDescent="0.45">
      <c r="A98" s="13"/>
      <c r="B98" s="22" t="e">
        <f t="shared" si="43"/>
        <v>#N/A</v>
      </c>
      <c r="C98" s="23"/>
      <c r="D98" s="1" t="s">
        <v>171</v>
      </c>
      <c r="F98" s="1">
        <v>4.8</v>
      </c>
      <c r="G98" s="1" t="s">
        <v>103</v>
      </c>
      <c r="H98" s="1" t="s">
        <v>104</v>
      </c>
      <c r="I98" s="1" t="s">
        <v>63</v>
      </c>
      <c r="J98" s="1">
        <v>12</v>
      </c>
      <c r="K98" s="14" t="s">
        <v>10</v>
      </c>
      <c r="L98" s="15">
        <f t="shared" si="48"/>
        <v>0.48425430778371958</v>
      </c>
      <c r="M98" s="16">
        <f>SUM($J$6:J98)</f>
        <v>1255</v>
      </c>
      <c r="N98" s="17">
        <f t="shared" si="49"/>
        <v>0</v>
      </c>
      <c r="O98" s="18">
        <f t="shared" si="50"/>
        <v>0</v>
      </c>
    </row>
    <row r="99" spans="1:15" x14ac:dyDescent="0.45">
      <c r="A99" s="13"/>
      <c r="B99" s="22" t="e">
        <f t="shared" si="43"/>
        <v>#N/A</v>
      </c>
      <c r="C99" s="23"/>
      <c r="D99" s="1" t="s">
        <v>171</v>
      </c>
      <c r="F99" s="1">
        <v>4.9000000000000004</v>
      </c>
      <c r="G99" s="1" t="s">
        <v>169</v>
      </c>
      <c r="H99" s="1" t="s">
        <v>200</v>
      </c>
      <c r="I99" s="1" t="s">
        <v>63</v>
      </c>
      <c r="J99" s="1">
        <v>24</v>
      </c>
      <c r="K99" s="14" t="s">
        <v>10</v>
      </c>
      <c r="L99" s="15" t="e">
        <f t="shared" si="48"/>
        <v>#N/A</v>
      </c>
      <c r="M99" s="16">
        <f>SUM($J$6:J99)</f>
        <v>1279</v>
      </c>
      <c r="N99" s="17">
        <f t="shared" ref="N99:N101" si="51">SUMIFS(PgCnt,CompFlag,"Yes",ActFDate,"&lt;="&amp;B99)</f>
        <v>0</v>
      </c>
      <c r="O99" s="18">
        <f t="shared" ref="O99:O101" si="52">N99/M99</f>
        <v>0</v>
      </c>
    </row>
    <row r="100" spans="1:15" x14ac:dyDescent="0.45">
      <c r="A100" s="13"/>
      <c r="B100" s="22" t="e">
        <f t="shared" si="43"/>
        <v>#N/A</v>
      </c>
      <c r="C100" s="23"/>
      <c r="D100" s="1" t="s">
        <v>171</v>
      </c>
      <c r="F100" s="15">
        <v>4.0999999999999996</v>
      </c>
      <c r="G100" s="1" t="s">
        <v>83</v>
      </c>
      <c r="H100" s="1" t="s">
        <v>86</v>
      </c>
      <c r="I100" s="1" t="s">
        <v>63</v>
      </c>
      <c r="J100" s="1">
        <v>8</v>
      </c>
      <c r="K100" s="14" t="s">
        <v>10</v>
      </c>
      <c r="L100" s="15">
        <f t="shared" si="48"/>
        <v>0.48425430778371958</v>
      </c>
      <c r="M100" s="16">
        <f>SUM($J$6:J100)</f>
        <v>1287</v>
      </c>
      <c r="N100" s="17">
        <f t="shared" si="51"/>
        <v>0</v>
      </c>
      <c r="O100" s="18">
        <f t="shared" si="52"/>
        <v>0</v>
      </c>
    </row>
    <row r="101" spans="1:15" x14ac:dyDescent="0.45">
      <c r="A101" s="13"/>
      <c r="B101" s="22" t="e">
        <f t="shared" si="43"/>
        <v>#N/A</v>
      </c>
      <c r="C101" s="23"/>
      <c r="D101" s="1" t="s">
        <v>171</v>
      </c>
      <c r="F101" s="1">
        <v>4.1100000000000003</v>
      </c>
      <c r="G101" s="1" t="s">
        <v>84</v>
      </c>
      <c r="H101" s="1" t="s">
        <v>85</v>
      </c>
      <c r="I101" s="1" t="s">
        <v>63</v>
      </c>
      <c r="J101" s="1">
        <v>11</v>
      </c>
      <c r="K101" s="14" t="s">
        <v>10</v>
      </c>
      <c r="L101" s="15">
        <f t="shared" si="48"/>
        <v>0.48425430778371958</v>
      </c>
      <c r="M101" s="16">
        <f>SUM($J$6:J101)</f>
        <v>1298</v>
      </c>
      <c r="N101" s="17">
        <f t="shared" si="51"/>
        <v>0</v>
      </c>
      <c r="O101" s="18">
        <f t="shared" si="52"/>
        <v>0</v>
      </c>
    </row>
    <row r="102" spans="1:15" x14ac:dyDescent="0.45">
      <c r="A102" s="13"/>
      <c r="B102" s="30" t="e">
        <f t="shared" si="43"/>
        <v>#N/A</v>
      </c>
      <c r="C102" s="31"/>
      <c r="D102" s="32" t="s">
        <v>171</v>
      </c>
      <c r="E102" s="32"/>
      <c r="F102" s="32"/>
      <c r="G102" s="32" t="s">
        <v>170</v>
      </c>
      <c r="H102" s="32"/>
      <c r="I102" s="32"/>
      <c r="J102" s="32"/>
      <c r="K102" s="33" t="s">
        <v>10</v>
      </c>
      <c r="L102" s="34">
        <f t="shared" ref="L102" si="53">VLOOKUP(G102,LessonDaysDouble,3,FALSE)*TargetDays</f>
        <v>0.96850861556743917</v>
      </c>
      <c r="M102" s="16">
        <f>SUM($J$6:J102)</f>
        <v>1298</v>
      </c>
      <c r="N102" s="17">
        <f t="shared" si="32"/>
        <v>0</v>
      </c>
      <c r="O102" s="18">
        <f t="shared" si="33"/>
        <v>0</v>
      </c>
    </row>
    <row r="103" spans="1:15" x14ac:dyDescent="0.45">
      <c r="B103" s="22"/>
      <c r="C103" s="22"/>
      <c r="H103" s="1"/>
      <c r="K103" s="14"/>
      <c r="L103" s="15"/>
      <c r="M103" s="19"/>
      <c r="N103" s="19"/>
      <c r="O103" s="29"/>
    </row>
    <row r="104" spans="1:15" x14ac:dyDescent="0.45">
      <c r="B104" s="40" t="s">
        <v>46</v>
      </c>
      <c r="C104" s="22"/>
      <c r="D104" s="35" t="str">
        <f>Schedule!D50</f>
        <v>Make sure you are registered for the exam through the SOA as soon as possible! (deadline is March 25)</v>
      </c>
      <c r="L104" s="15"/>
    </row>
    <row r="105" spans="1:15" x14ac:dyDescent="0.45">
      <c r="B105" s="40"/>
      <c r="C105" s="22"/>
      <c r="D105" s="35" t="str">
        <f>Schedule!D51</f>
        <v>After you register with the SOA, you will then have to register with the computer center, Prometric.  Spots may fill up, so do this ASAP!</v>
      </c>
      <c r="L105" s="15"/>
    </row>
    <row r="106" spans="1:15" x14ac:dyDescent="0.45">
      <c r="B106" s="22"/>
      <c r="C106" s="22"/>
      <c r="D106" s="41" t="s">
        <v>64</v>
      </c>
      <c r="H106" s="1"/>
      <c r="L106" s="15"/>
    </row>
    <row r="107" spans="1:15" x14ac:dyDescent="0.45">
      <c r="B107" s="43"/>
      <c r="C107" s="22"/>
      <c r="D107" s="38"/>
      <c r="H107" s="1"/>
      <c r="L107" s="15"/>
    </row>
    <row r="108" spans="1:15" x14ac:dyDescent="0.45">
      <c r="B108" s="22">
        <f>Schedule!B54</f>
        <v>45383</v>
      </c>
      <c r="C108" s="22" t="s">
        <v>69</v>
      </c>
      <c r="D108" s="24" t="s">
        <v>70</v>
      </c>
      <c r="H108" s="1"/>
      <c r="L108" s="15"/>
    </row>
    <row r="109" spans="1:15" x14ac:dyDescent="0.45">
      <c r="B109" s="22">
        <f>Schedule!B55</f>
        <v>45397</v>
      </c>
      <c r="C109" s="22"/>
      <c r="D109" s="25" t="s">
        <v>71</v>
      </c>
      <c r="H109" s="1"/>
      <c r="L109" s="15"/>
    </row>
    <row r="110" spans="1:15" x14ac:dyDescent="0.45">
      <c r="B110" s="22"/>
      <c r="C110" s="22"/>
      <c r="D110" s="26"/>
      <c r="H110" s="1"/>
      <c r="L110" s="15"/>
    </row>
    <row r="111" spans="1:15" x14ac:dyDescent="0.45">
      <c r="B111" s="22">
        <f>Schedule!B57</f>
        <v>45398</v>
      </c>
      <c r="C111" s="22" t="s">
        <v>69</v>
      </c>
      <c r="D111" s="24" t="s">
        <v>72</v>
      </c>
      <c r="H111" s="1"/>
      <c r="L111" s="15"/>
    </row>
    <row r="112" spans="1:15" x14ac:dyDescent="0.45">
      <c r="B112" s="22">
        <f>Schedule!B58</f>
        <v>45412</v>
      </c>
      <c r="C112" s="22"/>
      <c r="D112" s="25" t="s">
        <v>22</v>
      </c>
      <c r="H112" s="1"/>
      <c r="L112" s="15"/>
    </row>
    <row r="113" spans="2:12" x14ac:dyDescent="0.45">
      <c r="B113" s="22"/>
      <c r="C113" s="22"/>
      <c r="D113" s="25" t="s">
        <v>137</v>
      </c>
      <c r="H113" s="1"/>
      <c r="L113" s="15"/>
    </row>
    <row r="114" spans="2:12" x14ac:dyDescent="0.45">
      <c r="B114" s="22"/>
      <c r="C114" s="22"/>
      <c r="D114" s="25" t="s">
        <v>68</v>
      </c>
      <c r="H114" s="1"/>
      <c r="L114" s="15"/>
    </row>
    <row r="115" spans="2:12" x14ac:dyDescent="0.45">
      <c r="B115" s="22"/>
      <c r="C115" s="22"/>
      <c r="D115" s="25" t="s">
        <v>17</v>
      </c>
      <c r="H115" s="1"/>
      <c r="L115" s="15"/>
    </row>
    <row r="116" spans="2:12" x14ac:dyDescent="0.45">
      <c r="B116" s="22"/>
      <c r="C116" s="22"/>
      <c r="D116" s="25" t="s">
        <v>73</v>
      </c>
      <c r="H116" s="1"/>
      <c r="L116" s="15"/>
    </row>
    <row r="117" spans="2:12" x14ac:dyDescent="0.45">
      <c r="B117" s="22"/>
      <c r="C117" s="22"/>
      <c r="D117" s="25"/>
      <c r="H117" s="1"/>
      <c r="L117" s="15"/>
    </row>
    <row r="118" spans="2:12" x14ac:dyDescent="0.45">
      <c r="B118" s="22">
        <f>Schedule!B64</f>
        <v>45398</v>
      </c>
      <c r="C118" s="22"/>
      <c r="D118" s="24" t="s">
        <v>138</v>
      </c>
      <c r="H118" s="1"/>
      <c r="L118" s="15"/>
    </row>
    <row r="119" spans="2:12" x14ac:dyDescent="0.45">
      <c r="B119" s="22"/>
      <c r="C119" s="22"/>
      <c r="D119" s="25"/>
      <c r="H119" s="1"/>
      <c r="L119" s="15"/>
    </row>
    <row r="120" spans="2:12" x14ac:dyDescent="0.45">
      <c r="B120" s="22">
        <f>Schedule!B66</f>
        <v>45383</v>
      </c>
      <c r="C120" s="22" t="s">
        <v>69</v>
      </c>
      <c r="D120" s="28" t="s">
        <v>24</v>
      </c>
      <c r="H120" s="1"/>
      <c r="L120" s="15"/>
    </row>
    <row r="121" spans="2:12" x14ac:dyDescent="0.45">
      <c r="B121" s="22">
        <f>Schedule!B67</f>
        <v>45407</v>
      </c>
      <c r="C121" s="22"/>
      <c r="D121" s="25" t="str">
        <f>"Start using these no later than "&amp;TEXT(B120,"mm/d")</f>
        <v>Start using these no later than 04/1</v>
      </c>
      <c r="H121" s="1"/>
      <c r="L121" s="15"/>
    </row>
    <row r="122" spans="2:12" x14ac:dyDescent="0.45">
      <c r="B122" s="22"/>
      <c r="C122" s="22"/>
      <c r="D122" s="27" t="s">
        <v>119</v>
      </c>
      <c r="H122" s="1"/>
      <c r="L122" s="15"/>
    </row>
    <row r="123" spans="2:12" x14ac:dyDescent="0.45">
      <c r="B123" s="22"/>
      <c r="C123" s="22"/>
      <c r="D123" s="27" t="s">
        <v>18</v>
      </c>
      <c r="H123" s="1"/>
      <c r="L123" s="15"/>
    </row>
    <row r="124" spans="2:12" x14ac:dyDescent="0.45">
      <c r="B124" s="22"/>
      <c r="C124" s="22"/>
      <c r="D124" s="27" t="s">
        <v>23</v>
      </c>
      <c r="H124" s="1"/>
      <c r="L124" s="15"/>
    </row>
    <row r="125" spans="2:12" x14ac:dyDescent="0.45">
      <c r="B125" s="22"/>
      <c r="C125" s="22"/>
      <c r="D125" s="26"/>
      <c r="H125" s="1"/>
      <c r="L125" s="15"/>
    </row>
    <row r="126" spans="2:12" x14ac:dyDescent="0.45">
      <c r="B126" s="22">
        <f>Schedule!B72</f>
        <v>45405</v>
      </c>
      <c r="C126" s="22" t="s">
        <v>69</v>
      </c>
      <c r="D126" s="24" t="s">
        <v>139</v>
      </c>
      <c r="H126" s="1"/>
      <c r="L126" s="15"/>
    </row>
    <row r="127" spans="2:12" x14ac:dyDescent="0.45">
      <c r="B127" s="22">
        <f>Schedule!B73</f>
        <v>45412</v>
      </c>
      <c r="C127" s="22"/>
      <c r="D127" s="27" t="s">
        <v>78</v>
      </c>
      <c r="H127" s="1"/>
      <c r="L127" s="15"/>
    </row>
    <row r="128" spans="2:12" x14ac:dyDescent="0.45">
      <c r="B128" s="22"/>
      <c r="C128" s="22"/>
      <c r="D128" s="25" t="s">
        <v>74</v>
      </c>
      <c r="H128" s="1"/>
      <c r="L128" s="15"/>
    </row>
    <row r="129" spans="2:12" x14ac:dyDescent="0.45">
      <c r="B129" s="22"/>
      <c r="C129" s="22"/>
      <c r="D129" s="25" t="s">
        <v>118</v>
      </c>
      <c r="H129" s="1"/>
      <c r="L129" s="15"/>
    </row>
    <row r="130" spans="2:12" x14ac:dyDescent="0.45">
      <c r="B130" s="22"/>
      <c r="C130" s="22"/>
      <c r="D130" s="27"/>
      <c r="H130" s="1"/>
      <c r="L130" s="15"/>
    </row>
    <row r="131" spans="2:12" x14ac:dyDescent="0.45">
      <c r="B131" s="22">
        <f>Schedule!B77</f>
        <v>45407</v>
      </c>
      <c r="C131" s="22" t="s">
        <v>69</v>
      </c>
      <c r="D131" s="24" t="s">
        <v>75</v>
      </c>
      <c r="H131" s="1"/>
      <c r="L131" s="15"/>
    </row>
    <row r="132" spans="2:12" x14ac:dyDescent="0.45">
      <c r="B132" s="22">
        <f>Schedule!B78</f>
        <v>45414</v>
      </c>
      <c r="C132" s="22"/>
      <c r="D132" s="27" t="s">
        <v>76</v>
      </c>
      <c r="H132" s="1"/>
      <c r="L132" s="15"/>
    </row>
    <row r="133" spans="2:12" x14ac:dyDescent="0.45">
      <c r="B133" s="22"/>
      <c r="C133" s="22"/>
      <c r="D133" s="27" t="s">
        <v>79</v>
      </c>
      <c r="H133" s="1"/>
      <c r="L133" s="15"/>
    </row>
    <row r="134" spans="2:12" x14ac:dyDescent="0.45">
      <c r="B134" s="22"/>
      <c r="C134" s="22"/>
      <c r="D134" s="27" t="s">
        <v>80</v>
      </c>
      <c r="H134" s="1"/>
      <c r="L134" s="15"/>
    </row>
    <row r="135" spans="2:12" x14ac:dyDescent="0.45">
      <c r="B135" s="22"/>
      <c r="C135" s="22"/>
      <c r="D135" s="25" t="s">
        <v>77</v>
      </c>
      <c r="H135" s="1"/>
      <c r="L135" s="15"/>
    </row>
    <row r="136" spans="2:12" x14ac:dyDescent="0.45">
      <c r="B136" s="22"/>
      <c r="C136" s="22"/>
      <c r="D136" s="27"/>
      <c r="H136" s="1"/>
      <c r="L136" s="15"/>
    </row>
    <row r="137" spans="2:12" x14ac:dyDescent="0.45">
      <c r="B137" s="42">
        <f>Schedule!B83</f>
        <v>45415</v>
      </c>
      <c r="C137" s="37"/>
      <c r="D137" s="35" t="s">
        <v>66</v>
      </c>
      <c r="H137" s="1"/>
      <c r="L137" s="15"/>
    </row>
    <row r="138" spans="2:12" x14ac:dyDescent="0.45">
      <c r="B138" s="22"/>
      <c r="C138" s="22"/>
      <c r="D138" s="26"/>
      <c r="H138" s="1"/>
      <c r="L138" s="15"/>
    </row>
    <row r="139" spans="2:12" x14ac:dyDescent="0.45">
      <c r="B139" s="22">
        <f>Schedule!B85</f>
        <v>45416</v>
      </c>
      <c r="C139" s="22"/>
      <c r="D139" s="24" t="s">
        <v>65</v>
      </c>
      <c r="H139" s="1"/>
      <c r="L139" s="15"/>
    </row>
    <row r="140" spans="2:12" x14ac:dyDescent="0.45">
      <c r="H140" s="1"/>
      <c r="L140" s="15"/>
    </row>
    <row r="141" spans="2:12" x14ac:dyDescent="0.45">
      <c r="L141" s="15"/>
    </row>
  </sheetData>
  <mergeCells count="1">
    <mergeCell ref="I1:J1"/>
  </mergeCells>
  <dataValidations count="1">
    <dataValidation type="list" allowBlank="1" showInputMessage="1" showErrorMessage="1" sqref="K6:K103" xr:uid="{00000000-0002-0000-0300-000000000000}">
      <formula1>"No,Yes"</formula1>
    </dataValidation>
  </dataValidations>
  <hyperlinks>
    <hyperlink ref="D106" r:id="rId1" xr:uid="{00000000-0004-0000-0300-000000000000}"/>
  </hyperlinks>
  <pageMargins left="0.7" right="0.7" top="0.75" bottom="0.75" header="0.3" footer="0.3"/>
  <pageSetup scale="41" fitToHeight="0" orientation="portrait" r:id="rId2"/>
  <headerFooter>
    <oddHeader>&amp;L&amp;"Calibri,Regular"&amp;K000000TIA Suggested Study Schedule - GH Specialty Spring 2021&amp;R&amp;"Calibri,Regular"&amp;K000000www.theinfiniteactuary.com</oddHeader>
    <oddFooter>&amp;L&amp;"Calibri,Regular"&amp;K000000© 2022 The Infinite Actuary, LLC&amp;R&amp;"Calibri,Regular"&amp;K000000Page &amp;P of &amp;N</oddFooter>
  </headerFooter>
  <ignoredErrors>
    <ignoredError sqref="B130:B139 B108:B12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58"/>
  <sheetViews>
    <sheetView showGridLines="0" zoomScale="70" zoomScaleNormal="70" zoomScalePageLayoutView="80" workbookViewId="0">
      <selection activeCell="L107" sqref="L107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2023&amp;R&amp;"Calibri,Regular"&amp;K000000www.theinfiniteactuary.com</oddHeader>
    <oddFooter>&amp;L&amp;"Calibri,Regular"&amp;K000000© 2023 The Infinite Actuary, LLC&amp;R&amp;"Calibri,Regular"&amp;K000000Page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3"/>
  <sheetViews>
    <sheetView workbookViewId="0">
      <selection activeCell="J41" sqref="J41"/>
    </sheetView>
  </sheetViews>
  <sheetFormatPr defaultColWidth="11.46484375" defaultRowHeight="14.25" x14ac:dyDescent="0.45"/>
  <cols>
    <col min="1" max="1" width="17.73046875" customWidth="1"/>
    <col min="6" max="6" width="65.53125" customWidth="1"/>
    <col min="9" max="9" width="52.53125" customWidth="1"/>
  </cols>
  <sheetData>
    <row r="2" spans="1:11" x14ac:dyDescent="0.45">
      <c r="A2" t="s">
        <v>27</v>
      </c>
      <c r="B2" s="39">
        <f>StartDate</f>
        <v>45306</v>
      </c>
    </row>
    <row r="3" spans="1:11" x14ac:dyDescent="0.45">
      <c r="A3" t="s">
        <v>31</v>
      </c>
      <c r="B3" s="39">
        <f>B4-7</f>
        <v>45376</v>
      </c>
      <c r="I3" t="s">
        <v>67</v>
      </c>
    </row>
    <row r="4" spans="1:11" x14ac:dyDescent="0.45">
      <c r="A4" t="s">
        <v>28</v>
      </c>
      <c r="B4" s="39">
        <v>45383</v>
      </c>
      <c r="G4">
        <f>SUM(G6:G51)</f>
        <v>38</v>
      </c>
      <c r="J4">
        <f>SUM(J6:J51)*2</f>
        <v>76.5</v>
      </c>
    </row>
    <row r="5" spans="1:11" x14ac:dyDescent="0.45">
      <c r="A5" t="s">
        <v>33</v>
      </c>
      <c r="B5">
        <f>B4-B3</f>
        <v>7</v>
      </c>
      <c r="F5" t="s">
        <v>12</v>
      </c>
      <c r="G5" t="s">
        <v>25</v>
      </c>
      <c r="H5" t="s">
        <v>26</v>
      </c>
      <c r="I5" t="s">
        <v>12</v>
      </c>
      <c r="J5" t="s">
        <v>25</v>
      </c>
      <c r="K5" t="s">
        <v>26</v>
      </c>
    </row>
    <row r="6" spans="1:11" x14ac:dyDescent="0.45">
      <c r="B6" s="39"/>
      <c r="E6">
        <v>1</v>
      </c>
      <c r="F6" t="s">
        <v>21</v>
      </c>
      <c r="G6">
        <v>0.5</v>
      </c>
      <c r="H6">
        <f>G6/$G$4</f>
        <v>1.3157894736842105E-2</v>
      </c>
      <c r="I6" t="s">
        <v>21</v>
      </c>
      <c r="J6">
        <v>0.5</v>
      </c>
      <c r="K6">
        <f>J6/$J$4</f>
        <v>6.5359477124183009E-3</v>
      </c>
    </row>
    <row r="7" spans="1:11" x14ac:dyDescent="0.45">
      <c r="B7" s="39"/>
      <c r="F7" s="1" t="s">
        <v>210</v>
      </c>
      <c r="G7">
        <v>1</v>
      </c>
      <c r="H7">
        <f t="shared" ref="H7:H51" si="0">G7/$G$4</f>
        <v>2.6315789473684209E-2</v>
      </c>
      <c r="I7" s="1" t="s">
        <v>210</v>
      </c>
      <c r="J7">
        <v>1</v>
      </c>
      <c r="K7">
        <f t="shared" ref="K7:K49" si="1">J7/$J$4</f>
        <v>1.3071895424836602E-2</v>
      </c>
    </row>
    <row r="8" spans="1:11" x14ac:dyDescent="0.45">
      <c r="A8" t="s">
        <v>30</v>
      </c>
      <c r="B8">
        <f>G4</f>
        <v>38</v>
      </c>
      <c r="F8" s="1" t="s">
        <v>211</v>
      </c>
      <c r="G8">
        <v>1.5</v>
      </c>
      <c r="H8">
        <f t="shared" si="0"/>
        <v>3.9473684210526314E-2</v>
      </c>
      <c r="I8" s="1" t="s">
        <v>211</v>
      </c>
      <c r="J8">
        <v>1.5</v>
      </c>
      <c r="K8">
        <f t="shared" si="1"/>
        <v>1.9607843137254902E-2</v>
      </c>
    </row>
    <row r="9" spans="1:11" x14ac:dyDescent="0.45">
      <c r="A9" t="s">
        <v>34</v>
      </c>
      <c r="B9">
        <f>B4-B2</f>
        <v>77</v>
      </c>
      <c r="F9" s="1" t="s">
        <v>149</v>
      </c>
      <c r="G9">
        <v>1.25</v>
      </c>
      <c r="H9">
        <f t="shared" si="0"/>
        <v>3.2894736842105261E-2</v>
      </c>
      <c r="I9" s="1" t="s">
        <v>149</v>
      </c>
      <c r="J9">
        <v>1.25</v>
      </c>
      <c r="K9">
        <f t="shared" si="1"/>
        <v>1.6339869281045753E-2</v>
      </c>
    </row>
    <row r="10" spans="1:11" x14ac:dyDescent="0.45">
      <c r="A10" t="s">
        <v>29</v>
      </c>
      <c r="B10">
        <f>IF(B2&gt;DATE(2015,7,1),MIN(B3-B2+45/B9*B5,B4-B2),B8)</f>
        <v>74.090909090909093</v>
      </c>
      <c r="F10" s="1" t="s">
        <v>152</v>
      </c>
      <c r="G10">
        <v>1</v>
      </c>
      <c r="H10">
        <f t="shared" si="0"/>
        <v>2.6315789473684209E-2</v>
      </c>
      <c r="I10" s="1" t="s">
        <v>152</v>
      </c>
      <c r="J10">
        <v>1</v>
      </c>
      <c r="K10">
        <f t="shared" si="1"/>
        <v>1.3071895424836602E-2</v>
      </c>
    </row>
    <row r="11" spans="1:11" x14ac:dyDescent="0.45">
      <c r="A11" t="s">
        <v>32</v>
      </c>
      <c r="B11" s="39">
        <f>TargetDays+B2</f>
        <v>45380.090909090912</v>
      </c>
      <c r="F11" s="1" t="s">
        <v>147</v>
      </c>
      <c r="G11">
        <v>0.75</v>
      </c>
      <c r="H11">
        <f t="shared" si="0"/>
        <v>1.9736842105263157E-2</v>
      </c>
      <c r="I11" s="1" t="s">
        <v>147</v>
      </c>
      <c r="J11">
        <v>0.75</v>
      </c>
      <c r="K11">
        <f t="shared" si="1"/>
        <v>9.8039215686274508E-3</v>
      </c>
    </row>
    <row r="12" spans="1:11" x14ac:dyDescent="0.45">
      <c r="F12" s="1" t="s">
        <v>212</v>
      </c>
      <c r="G12">
        <v>1</v>
      </c>
      <c r="H12">
        <f t="shared" ref="H12:H40" si="2">G12/$G$4</f>
        <v>2.6315789473684209E-2</v>
      </c>
      <c r="I12" s="1" t="s">
        <v>212</v>
      </c>
      <c r="J12">
        <v>1</v>
      </c>
      <c r="K12">
        <f t="shared" ref="K12:K40" si="3">J12/$J$4</f>
        <v>1.3071895424836602E-2</v>
      </c>
    </row>
    <row r="13" spans="1:11" x14ac:dyDescent="0.45">
      <c r="F13" s="1" t="s">
        <v>148</v>
      </c>
      <c r="G13">
        <v>0.75</v>
      </c>
      <c r="H13">
        <f t="shared" si="2"/>
        <v>1.9736842105263157E-2</v>
      </c>
      <c r="I13" s="1" t="s">
        <v>148</v>
      </c>
      <c r="J13">
        <v>0.75</v>
      </c>
      <c r="K13">
        <f t="shared" si="3"/>
        <v>9.8039215686274508E-3</v>
      </c>
    </row>
    <row r="14" spans="1:11" x14ac:dyDescent="0.45">
      <c r="E14">
        <v>2</v>
      </c>
      <c r="F14" s="1" t="s">
        <v>156</v>
      </c>
      <c r="G14">
        <v>0.75</v>
      </c>
      <c r="H14">
        <f t="shared" si="2"/>
        <v>1.9736842105263157E-2</v>
      </c>
      <c r="I14" s="1" t="s">
        <v>156</v>
      </c>
      <c r="J14">
        <v>0.75</v>
      </c>
      <c r="K14">
        <f t="shared" si="3"/>
        <v>9.8039215686274508E-3</v>
      </c>
    </row>
    <row r="15" spans="1:11" x14ac:dyDescent="0.45">
      <c r="F15" s="1" t="s">
        <v>158</v>
      </c>
      <c r="G15">
        <v>1.25</v>
      </c>
      <c r="H15">
        <f t="shared" si="2"/>
        <v>3.2894736842105261E-2</v>
      </c>
      <c r="I15" s="1" t="s">
        <v>158</v>
      </c>
      <c r="J15">
        <v>1.25</v>
      </c>
      <c r="K15">
        <f t="shared" si="3"/>
        <v>1.6339869281045753E-2</v>
      </c>
    </row>
    <row r="16" spans="1:11" x14ac:dyDescent="0.45">
      <c r="F16" s="1" t="s">
        <v>157</v>
      </c>
      <c r="G16">
        <v>0.75</v>
      </c>
      <c r="H16">
        <f t="shared" si="2"/>
        <v>1.9736842105263157E-2</v>
      </c>
      <c r="I16" s="1" t="s">
        <v>157</v>
      </c>
      <c r="J16">
        <v>0.75</v>
      </c>
      <c r="K16">
        <f t="shared" si="3"/>
        <v>9.8039215686274508E-3</v>
      </c>
    </row>
    <row r="17" spans="2:11" x14ac:dyDescent="0.45">
      <c r="B17" s="39"/>
      <c r="F17" s="1" t="s">
        <v>163</v>
      </c>
      <c r="G17">
        <v>1.25</v>
      </c>
      <c r="H17">
        <f t="shared" si="2"/>
        <v>3.2894736842105261E-2</v>
      </c>
      <c r="I17" s="1" t="s">
        <v>163</v>
      </c>
      <c r="J17">
        <v>1.25</v>
      </c>
      <c r="K17">
        <f t="shared" si="3"/>
        <v>1.6339869281045753E-2</v>
      </c>
    </row>
    <row r="18" spans="2:11" x14ac:dyDescent="0.45">
      <c r="F18" s="1" t="s">
        <v>153</v>
      </c>
      <c r="G18">
        <v>0.5</v>
      </c>
      <c r="H18">
        <f t="shared" si="2"/>
        <v>1.3157894736842105E-2</v>
      </c>
      <c r="I18" s="1" t="s">
        <v>153</v>
      </c>
      <c r="J18">
        <v>0.5</v>
      </c>
      <c r="K18">
        <f t="shared" si="3"/>
        <v>6.5359477124183009E-3</v>
      </c>
    </row>
    <row r="19" spans="2:11" x14ac:dyDescent="0.45">
      <c r="F19" s="1" t="s">
        <v>154</v>
      </c>
      <c r="G19">
        <v>0.5</v>
      </c>
      <c r="H19">
        <f t="shared" si="2"/>
        <v>1.3157894736842105E-2</v>
      </c>
      <c r="I19" s="1" t="s">
        <v>154</v>
      </c>
      <c r="J19">
        <v>0.5</v>
      </c>
      <c r="K19">
        <f t="shared" si="3"/>
        <v>6.5359477124183009E-3</v>
      </c>
    </row>
    <row r="20" spans="2:11" x14ac:dyDescent="0.45">
      <c r="F20" s="1" t="s">
        <v>155</v>
      </c>
      <c r="G20">
        <v>1.5</v>
      </c>
      <c r="H20">
        <f t="shared" si="2"/>
        <v>3.9473684210526314E-2</v>
      </c>
      <c r="I20" s="1" t="s">
        <v>155</v>
      </c>
      <c r="J20">
        <v>1.5</v>
      </c>
      <c r="K20">
        <f t="shared" si="3"/>
        <v>1.9607843137254902E-2</v>
      </c>
    </row>
    <row r="21" spans="2:11" x14ac:dyDescent="0.45">
      <c r="F21" s="1" t="s">
        <v>160</v>
      </c>
      <c r="G21">
        <v>0.5</v>
      </c>
      <c r="H21">
        <f t="shared" si="2"/>
        <v>1.3157894736842105E-2</v>
      </c>
      <c r="I21" s="1" t="s">
        <v>160</v>
      </c>
      <c r="J21">
        <v>0.5</v>
      </c>
      <c r="K21">
        <f t="shared" si="3"/>
        <v>6.5359477124183009E-3</v>
      </c>
    </row>
    <row r="22" spans="2:11" x14ac:dyDescent="0.45">
      <c r="F22" s="1" t="s">
        <v>161</v>
      </c>
      <c r="G22">
        <v>0.75</v>
      </c>
      <c r="H22">
        <f t="shared" si="2"/>
        <v>1.9736842105263157E-2</v>
      </c>
      <c r="I22" s="1" t="s">
        <v>161</v>
      </c>
      <c r="J22">
        <v>0.75</v>
      </c>
      <c r="K22">
        <f t="shared" si="3"/>
        <v>9.8039215686274508E-3</v>
      </c>
    </row>
    <row r="23" spans="2:11" x14ac:dyDescent="0.45">
      <c r="F23" s="1" t="s">
        <v>162</v>
      </c>
      <c r="G23">
        <v>1</v>
      </c>
      <c r="H23">
        <f t="shared" si="2"/>
        <v>2.6315789473684209E-2</v>
      </c>
      <c r="I23" s="1" t="s">
        <v>162</v>
      </c>
      <c r="J23">
        <v>1</v>
      </c>
      <c r="K23">
        <f t="shared" si="3"/>
        <v>1.3071895424836602E-2</v>
      </c>
    </row>
    <row r="24" spans="2:11" x14ac:dyDescent="0.45">
      <c r="E24">
        <v>3</v>
      </c>
      <c r="F24" s="1" t="s">
        <v>95</v>
      </c>
      <c r="G24">
        <v>1.5</v>
      </c>
      <c r="H24">
        <f t="shared" si="2"/>
        <v>3.9473684210526314E-2</v>
      </c>
      <c r="I24" s="1" t="s">
        <v>95</v>
      </c>
      <c r="J24">
        <v>1.5</v>
      </c>
      <c r="K24">
        <f t="shared" si="3"/>
        <v>1.9607843137254902E-2</v>
      </c>
    </row>
    <row r="25" spans="2:11" x14ac:dyDescent="0.45">
      <c r="F25" s="1" t="s">
        <v>96</v>
      </c>
      <c r="G25">
        <v>1</v>
      </c>
      <c r="H25">
        <f t="shared" si="2"/>
        <v>2.6315789473684209E-2</v>
      </c>
      <c r="I25" s="1" t="s">
        <v>96</v>
      </c>
      <c r="J25">
        <v>1</v>
      </c>
      <c r="K25">
        <f t="shared" si="3"/>
        <v>1.3071895424836602E-2</v>
      </c>
    </row>
    <row r="26" spans="2:11" x14ac:dyDescent="0.45">
      <c r="F26" s="1" t="s">
        <v>97</v>
      </c>
      <c r="G26">
        <v>0.75</v>
      </c>
      <c r="H26">
        <f t="shared" si="2"/>
        <v>1.9736842105263157E-2</v>
      </c>
      <c r="I26" s="1" t="s">
        <v>97</v>
      </c>
      <c r="J26">
        <v>0.75</v>
      </c>
      <c r="K26">
        <f t="shared" si="3"/>
        <v>9.8039215686274508E-3</v>
      </c>
    </row>
    <row r="27" spans="2:11" x14ac:dyDescent="0.45">
      <c r="F27" s="1" t="s">
        <v>98</v>
      </c>
      <c r="G27">
        <v>1</v>
      </c>
      <c r="H27">
        <f t="shared" si="2"/>
        <v>2.6315789473684209E-2</v>
      </c>
      <c r="I27" s="1" t="s">
        <v>98</v>
      </c>
      <c r="J27">
        <v>1</v>
      </c>
      <c r="K27">
        <f t="shared" si="3"/>
        <v>1.3071895424836602E-2</v>
      </c>
    </row>
    <row r="28" spans="2:11" x14ac:dyDescent="0.45">
      <c r="F28" s="1" t="s">
        <v>99</v>
      </c>
      <c r="G28">
        <v>1.5</v>
      </c>
      <c r="H28">
        <f t="shared" si="2"/>
        <v>3.9473684210526314E-2</v>
      </c>
      <c r="I28" s="1" t="s">
        <v>99</v>
      </c>
      <c r="J28">
        <v>1.5</v>
      </c>
      <c r="K28">
        <f t="shared" si="3"/>
        <v>1.9607843137254902E-2</v>
      </c>
    </row>
    <row r="29" spans="2:11" x14ac:dyDescent="0.45">
      <c r="F29" s="1" t="s">
        <v>100</v>
      </c>
      <c r="G29">
        <v>1</v>
      </c>
      <c r="H29">
        <f t="shared" si="2"/>
        <v>2.6315789473684209E-2</v>
      </c>
      <c r="I29" s="1" t="s">
        <v>100</v>
      </c>
      <c r="J29">
        <v>1</v>
      </c>
      <c r="K29">
        <f t="shared" si="3"/>
        <v>1.3071895424836602E-2</v>
      </c>
    </row>
    <row r="30" spans="2:11" x14ac:dyDescent="0.45">
      <c r="F30" s="48" t="s">
        <v>164</v>
      </c>
      <c r="G30">
        <v>1</v>
      </c>
      <c r="H30">
        <f t="shared" si="2"/>
        <v>2.6315789473684209E-2</v>
      </c>
      <c r="I30" s="48" t="s">
        <v>164</v>
      </c>
      <c r="J30">
        <v>1</v>
      </c>
      <c r="K30">
        <f t="shared" si="3"/>
        <v>1.3071895424836602E-2</v>
      </c>
    </row>
    <row r="31" spans="2:11" x14ac:dyDescent="0.45">
      <c r="F31" s="1" t="s">
        <v>115</v>
      </c>
      <c r="G31">
        <v>0.5</v>
      </c>
      <c r="H31">
        <f t="shared" si="2"/>
        <v>1.3157894736842105E-2</v>
      </c>
      <c r="I31" s="1" t="s">
        <v>115</v>
      </c>
      <c r="J31">
        <v>0.5</v>
      </c>
      <c r="K31">
        <f t="shared" si="3"/>
        <v>6.5359477124183009E-3</v>
      </c>
    </row>
    <row r="32" spans="2:11" x14ac:dyDescent="0.45">
      <c r="F32" t="s">
        <v>165</v>
      </c>
      <c r="G32">
        <v>0.75</v>
      </c>
      <c r="H32">
        <f t="shared" si="2"/>
        <v>1.9736842105263157E-2</v>
      </c>
      <c r="I32" t="s">
        <v>165</v>
      </c>
      <c r="J32">
        <v>0.75</v>
      </c>
      <c r="K32">
        <f t="shared" si="3"/>
        <v>9.8039215686274508E-3</v>
      </c>
    </row>
    <row r="33" spans="2:11" x14ac:dyDescent="0.45">
      <c r="F33" t="s">
        <v>166</v>
      </c>
      <c r="G33">
        <v>0.5</v>
      </c>
      <c r="H33">
        <f t="shared" si="2"/>
        <v>1.3157894736842105E-2</v>
      </c>
      <c r="I33" t="s">
        <v>166</v>
      </c>
      <c r="J33">
        <v>0.5</v>
      </c>
      <c r="K33">
        <f t="shared" si="3"/>
        <v>6.5359477124183009E-3</v>
      </c>
    </row>
    <row r="34" spans="2:11" x14ac:dyDescent="0.45">
      <c r="E34">
        <v>4</v>
      </c>
      <c r="F34" t="s">
        <v>87</v>
      </c>
      <c r="G34">
        <v>0.75</v>
      </c>
      <c r="H34">
        <f t="shared" si="2"/>
        <v>1.9736842105263157E-2</v>
      </c>
      <c r="I34" t="s">
        <v>87</v>
      </c>
      <c r="J34">
        <v>0.75</v>
      </c>
      <c r="K34">
        <f t="shared" si="3"/>
        <v>9.8039215686274508E-3</v>
      </c>
    </row>
    <row r="35" spans="2:11" x14ac:dyDescent="0.45">
      <c r="B35" s="39"/>
      <c r="F35" s="1" t="s">
        <v>167</v>
      </c>
      <c r="G35">
        <v>0.75</v>
      </c>
      <c r="H35">
        <f t="shared" si="2"/>
        <v>1.9736842105263157E-2</v>
      </c>
      <c r="I35" s="1" t="s">
        <v>167</v>
      </c>
      <c r="J35">
        <v>0.75</v>
      </c>
      <c r="K35">
        <f t="shared" si="3"/>
        <v>9.8039215686274508E-3</v>
      </c>
    </row>
    <row r="36" spans="2:11" x14ac:dyDescent="0.45">
      <c r="F36" t="s">
        <v>58</v>
      </c>
      <c r="G36">
        <v>0.75</v>
      </c>
      <c r="H36">
        <f t="shared" si="2"/>
        <v>1.9736842105263157E-2</v>
      </c>
      <c r="I36" t="s">
        <v>58</v>
      </c>
      <c r="J36">
        <v>0.75</v>
      </c>
      <c r="K36">
        <f t="shared" si="3"/>
        <v>9.8039215686274508E-3</v>
      </c>
    </row>
    <row r="37" spans="2:11" x14ac:dyDescent="0.45">
      <c r="F37" t="s">
        <v>91</v>
      </c>
      <c r="G37">
        <v>0.75</v>
      </c>
      <c r="H37">
        <f t="shared" si="2"/>
        <v>1.9736842105263157E-2</v>
      </c>
      <c r="I37" t="s">
        <v>91</v>
      </c>
      <c r="J37">
        <v>0.75</v>
      </c>
      <c r="K37">
        <f t="shared" si="3"/>
        <v>9.8039215686274508E-3</v>
      </c>
    </row>
    <row r="38" spans="2:11" x14ac:dyDescent="0.45">
      <c r="F38" s="1" t="s">
        <v>168</v>
      </c>
      <c r="G38">
        <v>1</v>
      </c>
      <c r="H38">
        <f t="shared" si="2"/>
        <v>2.6315789473684209E-2</v>
      </c>
      <c r="I38" s="1" t="s">
        <v>168</v>
      </c>
      <c r="J38">
        <v>1</v>
      </c>
      <c r="K38">
        <f t="shared" si="3"/>
        <v>1.3071895424836602E-2</v>
      </c>
    </row>
    <row r="39" spans="2:11" x14ac:dyDescent="0.45">
      <c r="F39" s="1" t="s">
        <v>116</v>
      </c>
      <c r="G39">
        <v>1</v>
      </c>
      <c r="H39">
        <f t="shared" si="2"/>
        <v>2.6315789473684209E-2</v>
      </c>
      <c r="I39" s="1" t="s">
        <v>116</v>
      </c>
      <c r="J39">
        <v>1</v>
      </c>
      <c r="K39">
        <f t="shared" si="3"/>
        <v>1.3071895424836602E-2</v>
      </c>
    </row>
    <row r="40" spans="2:11" x14ac:dyDescent="0.45">
      <c r="F40" s="1" t="s">
        <v>135</v>
      </c>
      <c r="G40">
        <v>0.75</v>
      </c>
      <c r="H40">
        <f t="shared" si="2"/>
        <v>1.9736842105263157E-2</v>
      </c>
      <c r="I40" s="1" t="s">
        <v>135</v>
      </c>
      <c r="J40">
        <v>0.75</v>
      </c>
      <c r="K40">
        <f t="shared" si="3"/>
        <v>9.8039215686274508E-3</v>
      </c>
    </row>
    <row r="41" spans="2:11" x14ac:dyDescent="0.45">
      <c r="F41" s="1" t="s">
        <v>213</v>
      </c>
      <c r="G41">
        <v>0.75</v>
      </c>
      <c r="H41">
        <f t="shared" ref="H41" si="4">G41/$G$4</f>
        <v>1.9736842105263157E-2</v>
      </c>
      <c r="I41" s="1" t="s">
        <v>213</v>
      </c>
      <c r="J41">
        <v>1</v>
      </c>
      <c r="K41">
        <f t="shared" ref="K41" si="5">J41/$J$4</f>
        <v>1.3071895424836602E-2</v>
      </c>
    </row>
    <row r="42" spans="2:11" x14ac:dyDescent="0.45">
      <c r="F42" s="1" t="s">
        <v>103</v>
      </c>
      <c r="G42">
        <v>0.5</v>
      </c>
      <c r="H42">
        <f t="shared" ref="H42" si="6">G42/$G$4</f>
        <v>1.3157894736842105E-2</v>
      </c>
      <c r="I42" s="1" t="s">
        <v>103</v>
      </c>
      <c r="J42">
        <v>0.5</v>
      </c>
      <c r="K42">
        <f t="shared" ref="K42" si="7">J42/$J$4</f>
        <v>6.5359477124183009E-3</v>
      </c>
    </row>
    <row r="43" spans="2:11" x14ac:dyDescent="0.45">
      <c r="F43" s="1" t="s">
        <v>83</v>
      </c>
      <c r="G43">
        <v>0.5</v>
      </c>
      <c r="H43">
        <f t="shared" si="0"/>
        <v>1.3157894736842105E-2</v>
      </c>
      <c r="I43" s="1" t="s">
        <v>83</v>
      </c>
      <c r="J43">
        <v>0.5</v>
      </c>
      <c r="K43">
        <f t="shared" si="1"/>
        <v>6.5359477124183009E-3</v>
      </c>
    </row>
    <row r="44" spans="2:11" x14ac:dyDescent="0.45">
      <c r="F44" s="1" t="s">
        <v>84</v>
      </c>
      <c r="G44">
        <v>0.5</v>
      </c>
      <c r="H44">
        <f t="shared" ref="H44:H48" si="8">G44/$G$4</f>
        <v>1.3157894736842105E-2</v>
      </c>
      <c r="I44" s="1" t="s">
        <v>84</v>
      </c>
      <c r="J44">
        <v>0.5</v>
      </c>
      <c r="K44">
        <f t="shared" si="1"/>
        <v>6.5359477124183009E-3</v>
      </c>
    </row>
    <row r="45" spans="2:11" x14ac:dyDescent="0.45">
      <c r="F45" s="1"/>
      <c r="H45">
        <f t="shared" si="8"/>
        <v>0</v>
      </c>
      <c r="I45" s="1"/>
      <c r="K45">
        <f t="shared" si="1"/>
        <v>0</v>
      </c>
    </row>
    <row r="46" spans="2:11" x14ac:dyDescent="0.45">
      <c r="F46" s="1"/>
      <c r="H46">
        <f t="shared" si="0"/>
        <v>0</v>
      </c>
      <c r="I46" s="1"/>
      <c r="K46">
        <f t="shared" si="1"/>
        <v>0</v>
      </c>
    </row>
    <row r="47" spans="2:11" x14ac:dyDescent="0.45">
      <c r="F47" s="1"/>
      <c r="H47">
        <f t="shared" si="8"/>
        <v>0</v>
      </c>
      <c r="I47" s="1"/>
      <c r="K47">
        <f t="shared" si="1"/>
        <v>0</v>
      </c>
    </row>
    <row r="48" spans="2:11" x14ac:dyDescent="0.45">
      <c r="F48" t="s">
        <v>59</v>
      </c>
      <c r="G48">
        <v>1</v>
      </c>
      <c r="H48">
        <f t="shared" si="8"/>
        <v>2.6315789473684209E-2</v>
      </c>
      <c r="I48" t="s">
        <v>59</v>
      </c>
      <c r="J48">
        <v>1</v>
      </c>
      <c r="K48">
        <f t="shared" si="1"/>
        <v>1.3071895424836602E-2</v>
      </c>
    </row>
    <row r="49" spans="6:11" x14ac:dyDescent="0.45">
      <c r="F49" t="s">
        <v>60</v>
      </c>
      <c r="G49">
        <v>1</v>
      </c>
      <c r="H49">
        <f t="shared" si="0"/>
        <v>2.6315789473684209E-2</v>
      </c>
      <c r="I49" t="s">
        <v>60</v>
      </c>
      <c r="J49">
        <v>1</v>
      </c>
      <c r="K49">
        <f t="shared" si="1"/>
        <v>1.3071895424836602E-2</v>
      </c>
    </row>
    <row r="50" spans="6:11" x14ac:dyDescent="0.45">
      <c r="F50" t="s">
        <v>61</v>
      </c>
      <c r="G50">
        <v>1</v>
      </c>
      <c r="H50">
        <f t="shared" si="0"/>
        <v>2.6315789473684209E-2</v>
      </c>
      <c r="I50" t="s">
        <v>61</v>
      </c>
      <c r="J50">
        <v>1</v>
      </c>
      <c r="K50">
        <f t="shared" ref="K50:K51" si="9">J50/$J$4</f>
        <v>1.3071895424836602E-2</v>
      </c>
    </row>
    <row r="51" spans="6:11" x14ac:dyDescent="0.45">
      <c r="F51" t="s">
        <v>170</v>
      </c>
      <c r="G51">
        <v>1</v>
      </c>
      <c r="H51">
        <f t="shared" si="0"/>
        <v>2.6315789473684209E-2</v>
      </c>
      <c r="I51" t="s">
        <v>170</v>
      </c>
      <c r="J51">
        <v>1</v>
      </c>
      <c r="K51">
        <f t="shared" si="9"/>
        <v>1.3071895424836602E-2</v>
      </c>
    </row>
    <row r="55" spans="6:11" x14ac:dyDescent="0.45">
      <c r="F55" t="s">
        <v>82</v>
      </c>
      <c r="G55">
        <v>2.25</v>
      </c>
      <c r="H55">
        <f>G55/$G$4</f>
        <v>5.921052631578947E-2</v>
      </c>
      <c r="I55" t="s">
        <v>82</v>
      </c>
      <c r="J55">
        <v>2.25</v>
      </c>
      <c r="K55">
        <f>J55/$J$4</f>
        <v>2.9411764705882353E-2</v>
      </c>
    </row>
    <row r="56" spans="6:11" x14ac:dyDescent="0.45">
      <c r="F56" t="s">
        <v>51</v>
      </c>
      <c r="G56">
        <v>1.5</v>
      </c>
      <c r="H56">
        <f>G56/$G$4</f>
        <v>3.9473684210526314E-2</v>
      </c>
      <c r="I56" t="s">
        <v>51</v>
      </c>
      <c r="J56">
        <v>1.5</v>
      </c>
      <c r="K56">
        <f>J56/$J$4</f>
        <v>1.9607843137254902E-2</v>
      </c>
    </row>
    <row r="57" spans="6:11" x14ac:dyDescent="0.45">
      <c r="F57" t="s">
        <v>52</v>
      </c>
      <c r="G57">
        <v>0.25</v>
      </c>
      <c r="H57">
        <f>G57/$G$4</f>
        <v>6.5789473684210523E-3</v>
      </c>
      <c r="I57" t="s">
        <v>52</v>
      </c>
      <c r="J57">
        <v>0.25</v>
      </c>
      <c r="K57">
        <f>J57/$J$4</f>
        <v>3.2679738562091504E-3</v>
      </c>
    </row>
    <row r="58" spans="6:11" x14ac:dyDescent="0.45">
      <c r="F58" t="s">
        <v>88</v>
      </c>
      <c r="G58">
        <v>1</v>
      </c>
      <c r="H58">
        <f t="shared" ref="H58:H75" si="10">G58/$G$4</f>
        <v>2.6315789473684209E-2</v>
      </c>
      <c r="I58" t="s">
        <v>88</v>
      </c>
      <c r="J58">
        <v>1</v>
      </c>
      <c r="K58">
        <f t="shared" ref="K58:K75" si="11">J58/$J$4</f>
        <v>1.3071895424836602E-2</v>
      </c>
    </row>
    <row r="59" spans="6:11" x14ac:dyDescent="0.45">
      <c r="F59" t="s">
        <v>132</v>
      </c>
      <c r="G59">
        <v>1</v>
      </c>
      <c r="H59">
        <f t="shared" si="10"/>
        <v>2.6315789473684209E-2</v>
      </c>
      <c r="I59" t="s">
        <v>132</v>
      </c>
      <c r="J59">
        <v>1</v>
      </c>
      <c r="K59">
        <f t="shared" si="11"/>
        <v>1.3071895424836602E-2</v>
      </c>
    </row>
    <row r="60" spans="6:11" x14ac:dyDescent="0.45">
      <c r="F60" t="s">
        <v>131</v>
      </c>
      <c r="G60">
        <v>1.75</v>
      </c>
      <c r="H60">
        <f t="shared" si="10"/>
        <v>4.6052631578947366E-2</v>
      </c>
      <c r="I60" t="s">
        <v>131</v>
      </c>
      <c r="J60">
        <v>1.75</v>
      </c>
      <c r="K60">
        <f t="shared" si="11"/>
        <v>2.2875816993464051E-2</v>
      </c>
    </row>
    <row r="61" spans="6:11" x14ac:dyDescent="0.45">
      <c r="F61" t="s">
        <v>101</v>
      </c>
      <c r="G61">
        <v>1</v>
      </c>
      <c r="H61">
        <f t="shared" si="10"/>
        <v>2.6315789473684209E-2</v>
      </c>
      <c r="I61" t="s">
        <v>101</v>
      </c>
      <c r="J61">
        <v>1</v>
      </c>
      <c r="K61">
        <f t="shared" si="11"/>
        <v>1.3071895424836602E-2</v>
      </c>
    </row>
    <row r="62" spans="6:11" x14ac:dyDescent="0.45">
      <c r="F62" t="s">
        <v>53</v>
      </c>
      <c r="G62">
        <v>0.75</v>
      </c>
      <c r="H62">
        <f t="shared" si="10"/>
        <v>1.9736842105263157E-2</v>
      </c>
      <c r="I62" t="s">
        <v>53</v>
      </c>
      <c r="J62">
        <v>0.75</v>
      </c>
      <c r="K62">
        <f t="shared" si="11"/>
        <v>9.8039215686274508E-3</v>
      </c>
    </row>
    <row r="63" spans="6:11" x14ac:dyDescent="0.45">
      <c r="F63" t="s">
        <v>54</v>
      </c>
      <c r="G63">
        <v>0.75</v>
      </c>
      <c r="H63">
        <f t="shared" si="10"/>
        <v>1.9736842105263157E-2</v>
      </c>
      <c r="I63" t="s">
        <v>54</v>
      </c>
      <c r="J63">
        <v>0.75</v>
      </c>
      <c r="K63">
        <f t="shared" si="11"/>
        <v>9.8039215686274508E-3</v>
      </c>
    </row>
    <row r="64" spans="6:11" x14ac:dyDescent="0.45">
      <c r="F64" t="s">
        <v>55</v>
      </c>
      <c r="G64">
        <v>1</v>
      </c>
      <c r="H64">
        <f t="shared" si="10"/>
        <v>2.6315789473684209E-2</v>
      </c>
      <c r="I64" t="s">
        <v>55</v>
      </c>
      <c r="J64">
        <v>1</v>
      </c>
      <c r="K64">
        <f t="shared" si="11"/>
        <v>1.3071895424836602E-2</v>
      </c>
    </row>
    <row r="65" spans="6:11" x14ac:dyDescent="0.45">
      <c r="F65" s="1" t="s">
        <v>81</v>
      </c>
      <c r="G65">
        <v>1.5</v>
      </c>
      <c r="H65">
        <f t="shared" si="10"/>
        <v>3.9473684210526314E-2</v>
      </c>
      <c r="I65" s="1" t="s">
        <v>81</v>
      </c>
      <c r="J65">
        <v>1.5</v>
      </c>
      <c r="K65">
        <f t="shared" si="11"/>
        <v>1.9607843137254902E-2</v>
      </c>
    </row>
    <row r="66" spans="6:11" x14ac:dyDescent="0.45">
      <c r="F66" t="s">
        <v>89</v>
      </c>
      <c r="G66">
        <v>0.5</v>
      </c>
      <c r="H66">
        <f t="shared" si="10"/>
        <v>1.3157894736842105E-2</v>
      </c>
      <c r="I66" t="s">
        <v>89</v>
      </c>
      <c r="J66">
        <v>0.5</v>
      </c>
      <c r="K66">
        <f t="shared" si="11"/>
        <v>6.5359477124183009E-3</v>
      </c>
    </row>
    <row r="67" spans="6:11" x14ac:dyDescent="0.45">
      <c r="F67" t="s">
        <v>133</v>
      </c>
      <c r="G67">
        <v>0.75</v>
      </c>
      <c r="H67">
        <f t="shared" si="10"/>
        <v>1.9736842105263157E-2</v>
      </c>
      <c r="I67" t="s">
        <v>133</v>
      </c>
      <c r="J67">
        <v>0.75</v>
      </c>
      <c r="K67">
        <f t="shared" si="11"/>
        <v>9.8039215686274508E-3</v>
      </c>
    </row>
    <row r="68" spans="6:11" x14ac:dyDescent="0.45">
      <c r="F68" t="s">
        <v>56</v>
      </c>
      <c r="G68">
        <v>0.5</v>
      </c>
      <c r="H68">
        <f t="shared" si="10"/>
        <v>1.3157894736842105E-2</v>
      </c>
      <c r="I68" t="s">
        <v>56</v>
      </c>
      <c r="J68">
        <v>0.5</v>
      </c>
      <c r="K68">
        <f t="shared" si="11"/>
        <v>6.5359477124183009E-3</v>
      </c>
    </row>
    <row r="69" spans="6:11" x14ac:dyDescent="0.45">
      <c r="F69" t="s">
        <v>102</v>
      </c>
      <c r="G69">
        <v>1</v>
      </c>
      <c r="H69">
        <f t="shared" si="10"/>
        <v>2.6315789473684209E-2</v>
      </c>
      <c r="I69" t="s">
        <v>102</v>
      </c>
      <c r="J69">
        <v>1</v>
      </c>
      <c r="K69">
        <f t="shared" si="11"/>
        <v>1.3071895424836602E-2</v>
      </c>
    </row>
    <row r="70" spans="6:11" x14ac:dyDescent="0.45">
      <c r="F70" t="s">
        <v>134</v>
      </c>
      <c r="G70">
        <v>1</v>
      </c>
      <c r="H70">
        <f t="shared" si="10"/>
        <v>2.6315789473684209E-2</v>
      </c>
      <c r="I70" t="s">
        <v>134</v>
      </c>
      <c r="J70">
        <v>1</v>
      </c>
      <c r="K70">
        <f t="shared" si="11"/>
        <v>1.3071895424836602E-2</v>
      </c>
    </row>
    <row r="71" spans="6:11" x14ac:dyDescent="0.45">
      <c r="F71" s="1" t="s">
        <v>83</v>
      </c>
      <c r="G71">
        <v>0.5</v>
      </c>
      <c r="H71">
        <f t="shared" si="10"/>
        <v>1.3157894736842105E-2</v>
      </c>
      <c r="I71" s="1" t="s">
        <v>83</v>
      </c>
      <c r="J71">
        <v>0.5</v>
      </c>
      <c r="K71">
        <f t="shared" si="11"/>
        <v>6.5359477124183009E-3</v>
      </c>
    </row>
    <row r="72" spans="6:11" x14ac:dyDescent="0.45">
      <c r="F72" s="1" t="s">
        <v>84</v>
      </c>
      <c r="G72">
        <v>0.5</v>
      </c>
      <c r="H72">
        <f t="shared" si="10"/>
        <v>1.3157894736842105E-2</v>
      </c>
      <c r="I72" s="1" t="s">
        <v>84</v>
      </c>
      <c r="J72">
        <v>0.5</v>
      </c>
      <c r="K72">
        <f t="shared" si="11"/>
        <v>6.5359477124183009E-3</v>
      </c>
    </row>
    <row r="73" spans="6:11" x14ac:dyDescent="0.45">
      <c r="F73" t="s">
        <v>57</v>
      </c>
      <c r="G73">
        <v>0.5</v>
      </c>
      <c r="H73">
        <f t="shared" si="10"/>
        <v>1.3157894736842105E-2</v>
      </c>
      <c r="I73" t="s">
        <v>57</v>
      </c>
      <c r="J73">
        <v>0.5</v>
      </c>
      <c r="K73">
        <f t="shared" si="11"/>
        <v>6.5359477124183009E-3</v>
      </c>
    </row>
    <row r="74" spans="6:11" x14ac:dyDescent="0.45">
      <c r="F74" t="s">
        <v>90</v>
      </c>
      <c r="G74">
        <v>0.5</v>
      </c>
      <c r="H74">
        <f t="shared" si="10"/>
        <v>1.3157894736842105E-2</v>
      </c>
      <c r="I74" t="s">
        <v>90</v>
      </c>
      <c r="J74">
        <v>0.5</v>
      </c>
      <c r="K74">
        <f t="shared" si="11"/>
        <v>6.5359477124183009E-3</v>
      </c>
    </row>
    <row r="75" spans="6:11" x14ac:dyDescent="0.45">
      <c r="F75" t="s">
        <v>110</v>
      </c>
      <c r="G75">
        <v>0.5</v>
      </c>
      <c r="H75">
        <f t="shared" si="10"/>
        <v>1.3157894736842105E-2</v>
      </c>
      <c r="I75" t="s">
        <v>110</v>
      </c>
      <c r="J75">
        <v>0.5</v>
      </c>
      <c r="K75">
        <f t="shared" si="11"/>
        <v>6.5359477124183009E-3</v>
      </c>
    </row>
    <row r="83" spans="6:6" x14ac:dyDescent="0.45">
      <c r="F83" s="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Documentation</vt:lpstr>
      <vt:lpstr>Schedule</vt:lpstr>
      <vt:lpstr>Tracking</vt:lpstr>
      <vt:lpstr>Schedule (double)</vt:lpstr>
      <vt:lpstr>Tracking (double)</vt:lpstr>
      <vt:lpstr>info</vt:lpstr>
      <vt:lpstr>'Schedule (double)'!ActFDate</vt:lpstr>
      <vt:lpstr>ActFDate</vt:lpstr>
      <vt:lpstr>'Schedule (double)'!CompFlag</vt:lpstr>
      <vt:lpstr>CompFlag</vt:lpstr>
      <vt:lpstr>LessonDays</vt:lpstr>
      <vt:lpstr>LessonDaysDouble</vt:lpstr>
      <vt:lpstr>'Schedule (double)'!PgCnt</vt:lpstr>
      <vt:lpstr>PgCnt</vt:lpstr>
      <vt:lpstr>Documentation!Print_Area</vt:lpstr>
      <vt:lpstr>Schedule!Print_Area</vt:lpstr>
      <vt:lpstr>Schedule!Print_Titles</vt:lpstr>
      <vt:lpstr>'Schedule (double)'!Print_Titles</vt:lpstr>
      <vt:lpstr>'Schedule (double)'!StartDate</vt:lpstr>
      <vt:lpstr>StartDate</vt:lpstr>
      <vt:lpstr>TargetDays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2023-11-21T07:12:06Z</cp:lastPrinted>
  <dcterms:created xsi:type="dcterms:W3CDTF">2014-07-30T14:04:26Z</dcterms:created>
  <dcterms:modified xsi:type="dcterms:W3CDTF">2023-11-21T07:12:52Z</dcterms:modified>
</cp:coreProperties>
</file>