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LAM/LAM-Production-LaTeX/Suggested Study Schedule/Spring 2024/"/>
    </mc:Choice>
  </mc:AlternateContent>
  <xr:revisionPtr revIDLastSave="0" documentId="13_ncr:1_{8B354246-ABF1-A54D-BF4B-EB8B4203DF98}" xr6:coauthVersionLast="47" xr6:coauthVersionMax="47" xr10:uidLastSave="{00000000-0000-0000-0000-000000000000}"/>
  <bookViews>
    <workbookView xWindow="12560" yWindow="760" windowWidth="22000" windowHeight="2048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 History" sheetId="8" r:id="rId4"/>
    <sheet name="info" sheetId="7" state="hidden" r:id="rId5"/>
  </sheets>
  <definedNames>
    <definedName name="ActFDate">Schedule!$C$6:$C$77</definedName>
    <definedName name="CompFlag">Schedule!$H$6:$H$77</definedName>
    <definedName name="DayLookUp">info!$E$6:$H$118</definedName>
    <definedName name="PgCnt">Schedule!$G$6:$G$77</definedName>
    <definedName name="_xlnm.Print_Area" localSheetId="0">Documentation!$A$1:$N$41</definedName>
    <definedName name="_xlnm.Print_Titles" localSheetId="1">Schedule!$1:$5</definedName>
    <definedName name="StartDate">Schedule!$D$1</definedName>
    <definedName name="TargetDays">info!$B$8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7" i="3" l="1"/>
  <c r="I77" i="3" s="1"/>
  <c r="F77" i="3"/>
  <c r="I76" i="3"/>
  <c r="G76" i="3"/>
  <c r="F76" i="3"/>
  <c r="F27" i="3"/>
  <c r="G64" i="3"/>
  <c r="F64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F21" i="3"/>
  <c r="F20" i="3"/>
  <c r="F19" i="3"/>
  <c r="F18" i="3"/>
  <c r="F17" i="3"/>
  <c r="F16" i="3"/>
  <c r="F15" i="3"/>
  <c r="F14" i="3"/>
  <c r="F13" i="3"/>
  <c r="F12" i="3"/>
  <c r="F11" i="3"/>
  <c r="F10" i="3"/>
  <c r="F39" i="3"/>
  <c r="F38" i="3"/>
  <c r="F37" i="3"/>
  <c r="F36" i="3"/>
  <c r="F35" i="3"/>
  <c r="F34" i="3"/>
  <c r="F33" i="3"/>
  <c r="F32" i="3"/>
  <c r="F31" i="3"/>
  <c r="F30" i="3"/>
  <c r="F29" i="3"/>
  <c r="F28" i="3"/>
  <c r="F26" i="3"/>
  <c r="F24" i="3"/>
  <c r="F23" i="3"/>
  <c r="F22" i="3"/>
  <c r="F9" i="3"/>
  <c r="F8" i="3"/>
  <c r="F7" i="3"/>
  <c r="F6" i="3"/>
  <c r="I27" i="3" l="1"/>
  <c r="I9" i="3"/>
  <c r="I68" i="3"/>
  <c r="I49" i="3"/>
  <c r="I29" i="3"/>
  <c r="I39" i="3"/>
  <c r="I69" i="3"/>
  <c r="I10" i="3"/>
  <c r="I20" i="3"/>
  <c r="I30" i="3"/>
  <c r="I40" i="3"/>
  <c r="I50" i="3"/>
  <c r="I60" i="3"/>
  <c r="I70" i="3"/>
  <c r="I11" i="3"/>
  <c r="I21" i="3"/>
  <c r="I31" i="3"/>
  <c r="I41" i="3"/>
  <c r="I51" i="3"/>
  <c r="I61" i="3"/>
  <c r="I71" i="3"/>
  <c r="I12" i="3"/>
  <c r="I22" i="3"/>
  <c r="I32" i="3"/>
  <c r="I42" i="3"/>
  <c r="I52" i="3"/>
  <c r="I62" i="3"/>
  <c r="I72" i="3"/>
  <c r="I13" i="3"/>
  <c r="I23" i="3"/>
  <c r="I33" i="3"/>
  <c r="I43" i="3"/>
  <c r="I53" i="3"/>
  <c r="I63" i="3"/>
  <c r="I73" i="3"/>
  <c r="I14" i="3"/>
  <c r="I24" i="3"/>
  <c r="I34" i="3"/>
  <c r="I44" i="3"/>
  <c r="I54" i="3"/>
  <c r="I64" i="3"/>
  <c r="I74" i="3"/>
  <c r="I15" i="3"/>
  <c r="I35" i="3"/>
  <c r="I45" i="3"/>
  <c r="I55" i="3"/>
  <c r="I65" i="3"/>
  <c r="I75" i="3"/>
  <c r="I66" i="3"/>
  <c r="I59" i="3"/>
  <c r="I25" i="3"/>
  <c r="I16" i="3"/>
  <c r="I26" i="3"/>
  <c r="I36" i="3"/>
  <c r="I46" i="3"/>
  <c r="I56" i="3"/>
  <c r="I17" i="3"/>
  <c r="I37" i="3"/>
  <c r="I47" i="3"/>
  <c r="I57" i="3"/>
  <c r="I67" i="3"/>
  <c r="I78" i="3"/>
  <c r="I19" i="3"/>
  <c r="I8" i="3"/>
  <c r="I18" i="3"/>
  <c r="I28" i="3"/>
  <c r="I38" i="3"/>
  <c r="I48" i="3"/>
  <c r="I58" i="3"/>
  <c r="O3" i="3"/>
  <c r="O2" i="3"/>
  <c r="I7" i="3"/>
  <c r="C7" i="3"/>
  <c r="F4" i="7"/>
  <c r="G27" i="7" l="1"/>
  <c r="G76" i="7"/>
  <c r="C8" i="3"/>
  <c r="C9" i="3" s="1"/>
  <c r="C10" i="3" s="1"/>
  <c r="C11" i="3" s="1"/>
  <c r="C12" i="3" s="1"/>
  <c r="J78" i="3"/>
  <c r="K78" i="3" s="1"/>
  <c r="G78" i="7"/>
  <c r="G67" i="7"/>
  <c r="G57" i="7"/>
  <c r="G47" i="7"/>
  <c r="G65" i="7"/>
  <c r="G45" i="7"/>
  <c r="G64" i="7"/>
  <c r="G44" i="7"/>
  <c r="G63" i="7"/>
  <c r="G72" i="7"/>
  <c r="G52" i="7"/>
  <c r="G71" i="7"/>
  <c r="G41" i="7"/>
  <c r="G70" i="7"/>
  <c r="G50" i="7"/>
  <c r="G59" i="7"/>
  <c r="G49" i="7"/>
  <c r="G58" i="7"/>
  <c r="G77" i="7"/>
  <c r="G66" i="7"/>
  <c r="G56" i="7"/>
  <c r="G46" i="7"/>
  <c r="G75" i="7"/>
  <c r="G55" i="7"/>
  <c r="G74" i="7"/>
  <c r="G54" i="7"/>
  <c r="G73" i="7"/>
  <c r="G53" i="7"/>
  <c r="G43" i="7"/>
  <c r="G62" i="7"/>
  <c r="G42" i="7"/>
  <c r="G61" i="7"/>
  <c r="G51" i="7"/>
  <c r="G60" i="7"/>
  <c r="G69" i="7"/>
  <c r="G68" i="7"/>
  <c r="G48" i="7"/>
  <c r="G31" i="7"/>
  <c r="G22" i="7"/>
  <c r="G28" i="7"/>
  <c r="G18" i="7"/>
  <c r="G17" i="7"/>
  <c r="G26" i="7"/>
  <c r="G25" i="7"/>
  <c r="G33" i="7"/>
  <c r="G14" i="7"/>
  <c r="G32" i="7"/>
  <c r="G40" i="7"/>
  <c r="G30" i="7"/>
  <c r="G21" i="7"/>
  <c r="G39" i="7"/>
  <c r="G29" i="7"/>
  <c r="G20" i="7"/>
  <c r="G38" i="7"/>
  <c r="G19" i="7"/>
  <c r="G37" i="7"/>
  <c r="G36" i="7"/>
  <c r="G35" i="7"/>
  <c r="G16" i="7"/>
  <c r="G34" i="7"/>
  <c r="G15" i="7"/>
  <c r="G24" i="7"/>
  <c r="G23" i="7"/>
  <c r="G10" i="7"/>
  <c r="G13" i="7"/>
  <c r="G11" i="7"/>
  <c r="G12" i="7"/>
  <c r="B3" i="7"/>
  <c r="B2" i="7"/>
  <c r="I6" i="3" l="1"/>
  <c r="G9" i="7" l="1"/>
  <c r="G7" i="7"/>
  <c r="G8" i="7"/>
  <c r="O1" i="3"/>
  <c r="G6" i="7"/>
  <c r="B94" i="3"/>
  <c r="B4" i="7"/>
  <c r="B6" i="7" s="1"/>
  <c r="H27" i="7" l="1"/>
  <c r="H76" i="7"/>
  <c r="H62" i="7"/>
  <c r="H73" i="7"/>
  <c r="H65" i="7"/>
  <c r="H46" i="7"/>
  <c r="H66" i="7"/>
  <c r="H49" i="7"/>
  <c r="H71" i="7"/>
  <c r="H72" i="7"/>
  <c r="H64" i="7"/>
  <c r="H55" i="7"/>
  <c r="H67" i="7"/>
  <c r="H60" i="7"/>
  <c r="H43" i="7"/>
  <c r="H68" i="7"/>
  <c r="H70" i="7"/>
  <c r="H42" i="7"/>
  <c r="H77" i="7"/>
  <c r="H54" i="7"/>
  <c r="H47" i="7"/>
  <c r="H56" i="7"/>
  <c r="H63" i="7"/>
  <c r="H59" i="7"/>
  <c r="H51" i="7"/>
  <c r="H52" i="7"/>
  <c r="H53" i="7"/>
  <c r="H45" i="7"/>
  <c r="H75" i="7"/>
  <c r="H78" i="7"/>
  <c r="H58" i="7"/>
  <c r="H69" i="7"/>
  <c r="H41" i="7"/>
  <c r="H44" i="7"/>
  <c r="H74" i="7"/>
  <c r="H57" i="7"/>
  <c r="H48" i="7"/>
  <c r="H50" i="7"/>
  <c r="H61" i="7"/>
  <c r="H16" i="7"/>
  <c r="H40" i="7"/>
  <c r="H29" i="7"/>
  <c r="H25" i="7"/>
  <c r="H32" i="7"/>
  <c r="H33" i="7"/>
  <c r="H28" i="7"/>
  <c r="H21" i="7"/>
  <c r="H22" i="7"/>
  <c r="H39" i="7"/>
  <c r="H38" i="7"/>
  <c r="H17" i="7"/>
  <c r="H18" i="7"/>
  <c r="H35" i="7"/>
  <c r="H37" i="7"/>
  <c r="H24" i="7"/>
  <c r="H31" i="7"/>
  <c r="H26" i="7"/>
  <c r="H36" i="7"/>
  <c r="H15" i="7"/>
  <c r="H34" i="7"/>
  <c r="H14" i="7"/>
  <c r="H23" i="7"/>
  <c r="H19" i="7"/>
  <c r="H20" i="7"/>
  <c r="H30" i="7"/>
  <c r="H12" i="7"/>
  <c r="H13" i="7"/>
  <c r="H10" i="7"/>
  <c r="H11" i="7"/>
  <c r="H8" i="7"/>
  <c r="H7" i="7"/>
  <c r="H9" i="7"/>
  <c r="B90" i="3"/>
  <c r="B88" i="3" s="1"/>
  <c r="B86" i="3" s="1"/>
  <c r="B83" i="3" s="1"/>
  <c r="H6" i="7"/>
  <c r="B6" i="3" s="1"/>
  <c r="B7" i="3" l="1"/>
  <c r="B8" i="3" s="1"/>
  <c r="H4" i="7"/>
  <c r="B9" i="3" l="1"/>
  <c r="J8" i="3"/>
  <c r="K8" i="3" s="1"/>
  <c r="J7" i="3"/>
  <c r="K7" i="3" s="1"/>
  <c r="J6" i="3"/>
  <c r="K6" i="3" s="1"/>
  <c r="B10" i="3" l="1"/>
  <c r="J9" i="3"/>
  <c r="K9" i="3" s="1"/>
  <c r="B11" i="3" l="1"/>
  <c r="J10" i="3"/>
  <c r="K10" i="3" s="1"/>
  <c r="B12" i="3" l="1"/>
  <c r="J11" i="3"/>
  <c r="K11" i="3" s="1"/>
  <c r="B13" i="3" l="1"/>
  <c r="J12" i="3"/>
  <c r="K12" i="3" s="1"/>
  <c r="B14" i="3" l="1"/>
  <c r="J13" i="3"/>
  <c r="K13" i="3" s="1"/>
  <c r="B15" i="3" l="1"/>
  <c r="J14" i="3"/>
  <c r="K14" i="3" s="1"/>
  <c r="B16" i="3" l="1"/>
  <c r="J15" i="3"/>
  <c r="K15" i="3" s="1"/>
  <c r="B17" i="3" l="1"/>
  <c r="J16" i="3"/>
  <c r="K16" i="3" s="1"/>
  <c r="B18" i="3" l="1"/>
  <c r="J17" i="3"/>
  <c r="K17" i="3" s="1"/>
  <c r="B19" i="3" l="1"/>
  <c r="J18" i="3"/>
  <c r="K18" i="3" s="1"/>
  <c r="B20" i="3" l="1"/>
  <c r="J19" i="3"/>
  <c r="K19" i="3" s="1"/>
  <c r="B21" i="3" l="1"/>
  <c r="J20" i="3"/>
  <c r="K20" i="3" s="1"/>
  <c r="B22" i="3" l="1"/>
  <c r="J21" i="3"/>
  <c r="K21" i="3" s="1"/>
  <c r="B23" i="3" l="1"/>
  <c r="J22" i="3"/>
  <c r="K22" i="3" s="1"/>
  <c r="B24" i="3" l="1"/>
  <c r="J23" i="3"/>
  <c r="K23" i="3" s="1"/>
  <c r="B25" i="3" l="1"/>
  <c r="J24" i="3"/>
  <c r="K24" i="3" s="1"/>
  <c r="B26" i="3" l="1"/>
  <c r="B27" i="3" s="1"/>
  <c r="J25" i="3"/>
  <c r="K25" i="3" s="1"/>
  <c r="J26" i="3" l="1"/>
  <c r="K26" i="3" s="1"/>
  <c r="J27" i="3" l="1"/>
  <c r="K27" i="3" s="1"/>
  <c r="B28" i="3"/>
  <c r="B29" i="3" l="1"/>
  <c r="J28" i="3"/>
  <c r="K28" i="3" s="1"/>
  <c r="B30" i="3" l="1"/>
  <c r="J29" i="3"/>
  <c r="K29" i="3" s="1"/>
  <c r="B31" i="3" l="1"/>
  <c r="J30" i="3"/>
  <c r="K30" i="3" s="1"/>
  <c r="B32" i="3" l="1"/>
  <c r="J31" i="3"/>
  <c r="K31" i="3" s="1"/>
  <c r="B33" i="3" l="1"/>
  <c r="J32" i="3"/>
  <c r="K32" i="3" s="1"/>
  <c r="B34" i="3" l="1"/>
  <c r="J33" i="3"/>
  <c r="K33" i="3" s="1"/>
  <c r="B35" i="3" l="1"/>
  <c r="J34" i="3"/>
  <c r="K34" i="3" s="1"/>
  <c r="B36" i="3" l="1"/>
  <c r="J35" i="3"/>
  <c r="K35" i="3" s="1"/>
  <c r="B37" i="3" l="1"/>
  <c r="J36" i="3"/>
  <c r="K36" i="3" s="1"/>
  <c r="B38" i="3" l="1"/>
  <c r="J37" i="3"/>
  <c r="K37" i="3" s="1"/>
  <c r="B39" i="3" l="1"/>
  <c r="J38" i="3"/>
  <c r="K38" i="3" s="1"/>
  <c r="B40" i="3" l="1"/>
  <c r="J39" i="3"/>
  <c r="K39" i="3" s="1"/>
  <c r="B41" i="3" l="1"/>
  <c r="J40" i="3"/>
  <c r="K40" i="3" s="1"/>
  <c r="B42" i="3" l="1"/>
  <c r="J41" i="3"/>
  <c r="K41" i="3" s="1"/>
  <c r="B43" i="3" l="1"/>
  <c r="J42" i="3"/>
  <c r="K42" i="3" s="1"/>
  <c r="B44" i="3" l="1"/>
  <c r="J43" i="3"/>
  <c r="K43" i="3" s="1"/>
  <c r="B45" i="3" l="1"/>
  <c r="J44" i="3"/>
  <c r="K44" i="3" s="1"/>
  <c r="B46" i="3" l="1"/>
  <c r="J45" i="3"/>
  <c r="K45" i="3" s="1"/>
  <c r="B47" i="3" l="1"/>
  <c r="J46" i="3"/>
  <c r="K46" i="3" s="1"/>
  <c r="B48" i="3" l="1"/>
  <c r="J47" i="3"/>
  <c r="K47" i="3" s="1"/>
  <c r="B49" i="3" l="1"/>
  <c r="J48" i="3"/>
  <c r="K48" i="3" s="1"/>
  <c r="B50" i="3" l="1"/>
  <c r="J49" i="3"/>
  <c r="K49" i="3" s="1"/>
  <c r="B51" i="3" l="1"/>
  <c r="J50" i="3"/>
  <c r="K50" i="3" s="1"/>
  <c r="B52" i="3" l="1"/>
  <c r="J51" i="3"/>
  <c r="K51" i="3" s="1"/>
  <c r="B53" i="3" l="1"/>
  <c r="J52" i="3"/>
  <c r="K52" i="3" s="1"/>
  <c r="B54" i="3" l="1"/>
  <c r="J53" i="3"/>
  <c r="K53" i="3" s="1"/>
  <c r="B55" i="3" l="1"/>
  <c r="J54" i="3"/>
  <c r="K54" i="3" s="1"/>
  <c r="B56" i="3" l="1"/>
  <c r="J55" i="3"/>
  <c r="K55" i="3" s="1"/>
  <c r="B57" i="3" l="1"/>
  <c r="J56" i="3"/>
  <c r="K56" i="3" s="1"/>
  <c r="B58" i="3" l="1"/>
  <c r="J57" i="3"/>
  <c r="K57" i="3" s="1"/>
  <c r="B59" i="3" l="1"/>
  <c r="J58" i="3"/>
  <c r="K58" i="3" s="1"/>
  <c r="B60" i="3" l="1"/>
  <c r="J59" i="3"/>
  <c r="K59" i="3" s="1"/>
  <c r="B61" i="3" l="1"/>
  <c r="J60" i="3"/>
  <c r="K60" i="3" s="1"/>
  <c r="B62" i="3" l="1"/>
  <c r="J61" i="3"/>
  <c r="K61" i="3" s="1"/>
  <c r="B63" i="3" l="1"/>
  <c r="J62" i="3"/>
  <c r="K62" i="3" s="1"/>
  <c r="B64" i="3" l="1"/>
  <c r="J63" i="3"/>
  <c r="K63" i="3" s="1"/>
  <c r="B65" i="3" l="1"/>
  <c r="J64" i="3"/>
  <c r="K64" i="3" s="1"/>
  <c r="B66" i="3" l="1"/>
  <c r="J65" i="3"/>
  <c r="K65" i="3" s="1"/>
  <c r="B67" i="3" l="1"/>
  <c r="J66" i="3"/>
  <c r="K66" i="3" s="1"/>
  <c r="B68" i="3" l="1"/>
  <c r="J67" i="3"/>
  <c r="K67" i="3" s="1"/>
  <c r="B69" i="3" l="1"/>
  <c r="J68" i="3"/>
  <c r="K68" i="3" s="1"/>
  <c r="B70" i="3" l="1"/>
  <c r="J69" i="3"/>
  <c r="K69" i="3" s="1"/>
  <c r="B71" i="3" l="1"/>
  <c r="J70" i="3"/>
  <c r="K70" i="3" s="1"/>
  <c r="B72" i="3" l="1"/>
  <c r="J71" i="3"/>
  <c r="K71" i="3" s="1"/>
  <c r="B73" i="3" l="1"/>
  <c r="J72" i="3"/>
  <c r="K72" i="3" s="1"/>
  <c r="B74" i="3" l="1"/>
  <c r="J73" i="3"/>
  <c r="K73" i="3" s="1"/>
  <c r="B75" i="3" l="1"/>
  <c r="B76" i="3" s="1"/>
  <c r="J74" i="3"/>
  <c r="K74" i="3" s="1"/>
  <c r="J76" i="3" l="1"/>
  <c r="K76" i="3" s="1"/>
  <c r="B77" i="3"/>
  <c r="J77" i="3" s="1"/>
  <c r="K77" i="3" s="1"/>
  <c r="J75" i="3"/>
  <c r="K75" i="3" s="1"/>
</calcChain>
</file>

<file path=xl/sharedStrings.xml><?xml version="1.0" encoding="utf-8"?>
<sst xmlns="http://schemas.openxmlformats.org/spreadsheetml/2006/main" count="353" uniqueCount="157">
  <si>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</si>
  <si>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</si>
  <si>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</si>
  <si>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</si>
  <si>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</si>
  <si>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</si>
  <si>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</si>
  <si>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</si>
  <si>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</si>
  <si>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</si>
  <si>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Seminar Section</t>
  </si>
  <si>
    <t>Focus on learning concepts; short-term memorization comes later</t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</si>
  <si>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</si>
  <si>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</si>
  <si>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</si>
  <si>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</si>
  <si>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</si>
  <si>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</si>
  <si>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</si>
  <si>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</si>
  <si>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</si>
  <si>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</si>
  <si>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</si>
  <si>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</si>
  <si>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</si>
  <si>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</si>
  <si>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</si>
  <si>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</si>
  <si>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</si>
  <si>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</si>
  <si>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</si>
  <si>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</si>
  <si>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</si>
  <si>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</si>
  <si>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</si>
  <si>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</si>
  <si>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</si>
  <si>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</si>
  <si>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</si>
  <si>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</si>
  <si>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</si>
  <si>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</si>
  <si>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</si>
  <si>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Yes</t>
  </si>
  <si>
    <t>Note: To use this tool you will adjust the cells in blue to match your actual study schedule.</t>
  </si>
  <si>
    <t>Do not cram. It is important that you are well-rested for exam day</t>
  </si>
  <si>
    <t>Do something fun, relax, found a charity, whatever. You're FREE!!!!!</t>
  </si>
  <si>
    <t>d</t>
  </si>
  <si>
    <t xml:space="preserve"> </t>
  </si>
  <si>
    <t xml:space="preserve">Make sure you are registered for the exam through the SOA! </t>
  </si>
  <si>
    <t>https://www.soa.org/education/exam-req/edu-exam-life-alm-modeling/</t>
  </si>
  <si>
    <t>Review Section A</t>
  </si>
  <si>
    <t>Review Section B</t>
  </si>
  <si>
    <t>Review Section C</t>
  </si>
  <si>
    <t>Review Section D</t>
  </si>
  <si>
    <t>Version #</t>
  </si>
  <si>
    <t>Date</t>
  </si>
  <si>
    <t>Description</t>
  </si>
  <si>
    <t>Sub-Section</t>
  </si>
  <si>
    <r>
      <t xml:space="preserve">Projected </t>
    </r>
    <r>
      <rPr>
        <b/>
        <u/>
        <sz val="11"/>
        <color theme="0"/>
        <rFont val="Times New Roman"/>
        <family val="1"/>
      </rPr>
      <t>Finish</t>
    </r>
    <r>
      <rPr>
        <b/>
        <sz val="11"/>
        <color theme="0"/>
        <rFont val="Times New Roman"/>
        <family val="1"/>
      </rPr>
      <t xml:space="preserve"> Date</t>
    </r>
  </si>
  <si>
    <t>v1</t>
  </si>
  <si>
    <t>Become extremely familiar with the exam-day process (e.g. read-through time). Review the Condensed Outline and Formula Sheets.</t>
  </si>
  <si>
    <t>Use flash cards (TIA has an iPhone Flashcards app, Android Flashcards app, and Web Flashcards tab). We also have PDF flashcards (1 per page &amp; 3 per page formats).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</si>
  <si>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</si>
  <si>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</si>
  <si>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</si>
  <si>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Review Section E</t>
  </si>
  <si>
    <t>B. Liability-Specific Topics</t>
  </si>
  <si>
    <t>C. Stochastic Modeling and Advanced Modeling Techniques</t>
  </si>
  <si>
    <t>D. Asset-Liability Management Topics</t>
  </si>
  <si>
    <t>A.1. Bond and Mortgage Markets</t>
  </si>
  <si>
    <t>A.2. Derivatives &amp; Other Asset Classes</t>
  </si>
  <si>
    <t>B.1. General Liability Models</t>
  </si>
  <si>
    <t>B.2. VAs and Indexed Annuities</t>
  </si>
  <si>
    <t>B.3. LTC Modeling</t>
  </si>
  <si>
    <t>C.1. Stochastic Modeling</t>
  </si>
  <si>
    <t>C.3. Advanced Modeling</t>
  </si>
  <si>
    <t>D.1. ALM for Life Insurers</t>
  </si>
  <si>
    <t>D.2. General ALM</t>
  </si>
  <si>
    <t>E.1. Standards of Practice</t>
  </si>
  <si>
    <t>E.2. Model Documentation &amp; Governance</t>
  </si>
  <si>
    <t>A.1.1. MIP Chapter 12, Section 4: Performance Measurement Section 4</t>
  </si>
  <si>
    <t>A.1.3. HFIS Ch. 7: U.S. Treasury Securities</t>
  </si>
  <si>
    <t>A.1.4. HFIS Ch. 8: Agency Debt Securities pp. 185-196</t>
  </si>
  <si>
    <t>A.1.6. HFIS Ch. 10: Corporate Bonds pp. 235-262, excluding exhibits 10-1 &amp; 10-2</t>
  </si>
  <si>
    <t>A.2.2. HFIS Ch. 64: Interest-Rate Swaps pp. 1575-1580 &amp; 1588-1589</t>
  </si>
  <si>
    <t>A.2.3. HFIS Ch. 68: Credit Derivatives pp. 1657-1671</t>
  </si>
  <si>
    <t>A.2.4. MIP Ch. 8, Section 3: Real Estate Section 3</t>
  </si>
  <si>
    <t>B.2.1. Hardy Ch. 1</t>
  </si>
  <si>
    <t>B.2.2. Hardy Ch. 2</t>
  </si>
  <si>
    <t>B.2.3. Hardy Ch. 6</t>
  </si>
  <si>
    <t>B.2.4. Hardy Ch. 7 (pp. 115-125)</t>
  </si>
  <si>
    <t>B.2.5. Hardy Ch. 8 (pp. 133-143)</t>
  </si>
  <si>
    <t>B.2.6. Hardy Ch. 12</t>
  </si>
  <si>
    <t>B.2.7. Hardy Ch. 13</t>
  </si>
  <si>
    <t>B.2.8. LAM-139: Simulation of a Guaranteed Minimum Annuity Benefit, Freedman</t>
  </si>
  <si>
    <t>B.3.1. LAM-141: Case Study: LTC Insurance First Principles Modeling, Modeling</t>
  </si>
  <si>
    <t>B.3.1. LAM-142: Case Study: LTC Insurance First Principles Modeling: Mortality Assumptions</t>
  </si>
  <si>
    <t>B.3.1. LAM-143: Case Study: LTC Insurance First Principles Modeling: Lapse Assumptions</t>
  </si>
  <si>
    <t>C.1.3. Stochastic Modeling is on the Rise, Product Matters, Nov 2016</t>
  </si>
  <si>
    <t>C.1.4. Stochastic Analysis of Long Term Multiple-Decrement Contracts, 2008 (excluding Attachments)</t>
  </si>
  <si>
    <t>C.1.5. Beware of Stochastic Model Risk!</t>
  </si>
  <si>
    <t>C.3.2. LAM-138: A Practitioner's Guide to Generalized Linear Models, 1.1-1.108, 1.118-1.130 &amp; 3.1-3.14</t>
  </si>
  <si>
    <t>D.1.1. MIP Ch. 3, Section 4.1: Life Insurance Investment Setting Section 4.1</t>
  </si>
  <si>
    <t>D.1.2. LAM-118: Revisiting the Role of Insurance Company ALM w/in a RM Framework</t>
  </si>
  <si>
    <t>D.1.3. LAM-131: Ch. 22 of Life Insurance Accounting, Asset/Liability Management</t>
  </si>
  <si>
    <t>D.1.4. LAM-140: Asset Adequacy Analysis Practice Note, 2017, questions: 3, 5, 10-16, 18-20, 27, 29-31, 39, 42-60, 65-68, 71-82, 85 &amp; 89</t>
  </si>
  <si>
    <t>D.1.5. LAM-146: Ch. 16 of ALM Management of Financial Institutions, Tilman, 2003</t>
  </si>
  <si>
    <t>D.1.6. LAM-147: Ch 2 of ALM Management of Financial Institutions, Tilman, 2003</t>
  </si>
  <si>
    <t>D.2.1. MIP Ch. 5, Sections 2--4: Asset Allocation Sections 2-4</t>
  </si>
  <si>
    <t>D.2.2. MIP Ch. 6, Sections 1--5: Fixed Income Portfolio Management Sections 1-5</t>
  </si>
  <si>
    <t>D.2.3. LAM-117: Key Rate Durations: Measures of Interest Rate Risk</t>
  </si>
  <si>
    <t>E.1.1. ASOP 56 (Section 3 &amp; 4)</t>
  </si>
  <si>
    <t>E.1.2. Standards of Practice, Canadian Institute of Actuaries Actuarial Standards Board, 2022, 1440-1490</t>
  </si>
  <si>
    <t>E.2.3. LAM-149: Application of Professional Judgement by Actuaries, 2020</t>
  </si>
  <si>
    <t>E.2.4. Model Validation for Insurance Enterprise Risk and Capital Models, 2014 (excluding Appendices)</t>
  </si>
  <si>
    <t>E.2.5. Actuarial Modeling Systems: How Open We WANT Them to be vs. How Closed We NEED Them to be, The Modeling Platform, Nov 2017</t>
  </si>
  <si>
    <t>E.2.6. Assumption Governance, The Actuary, Jan 2021</t>
  </si>
  <si>
    <t>E.2.8. Data Visualization for Model Controls, Financial Reporter, Mar 2017</t>
  </si>
  <si>
    <t>C.2. Economic Scenario Generators</t>
  </si>
  <si>
    <t>C.2.1. Economic Scenario Generators: A Practical Guide, 2016 (Ch. 1, 2, 4.1, 5, 6, 9, 10, 11.1 &amp; 11.3)</t>
  </si>
  <si>
    <t>C.2.2. LAM-148: Introduction to Economic Scenario Generators - Selecting and Specifying ESGs</t>
  </si>
  <si>
    <t>A. Asset-Specific Topics</t>
  </si>
  <si>
    <t>E. Model Documentation &amp; Governance Topics</t>
  </si>
  <si>
    <t>C.1.2. LAM-135: Stochastic Modeling, Theory and Reality from and Actuarial Perspective, Section II.B.I</t>
  </si>
  <si>
    <t>C.1.1. LAM-135: Stochastic Modeling, Theory and Reality from and Actuarial Perspective Sections I.A, I.B-I.B.3.a,
I.B.4 &amp; I.D-I.D.3</t>
  </si>
  <si>
    <t>A.2.1. LAM-154: Interest Rate Forwards and Futures Ch 7, Sections 7.2-7.5 &amp; 7A</t>
  </si>
  <si>
    <t>A.1.7. HFIS Ch. 13: Commercial Paper (pp. 301-310)</t>
  </si>
  <si>
    <t>A.1.8. HFIS Ch. 60: Financing Positions in the Bond Market pp. 1485-1488</t>
  </si>
  <si>
    <t>A.1.9. HFIS Ch. 14: Floating-Rate Securities</t>
  </si>
  <si>
    <t>A.1.10. HFIS Ch. 21: An Overview of Mortgages and the Mortgage Market</t>
  </si>
  <si>
    <t>A.1.11. HFIS Ch. 22: Agency Mortgage Passthrough Securities</t>
  </si>
  <si>
    <t>A.1.12. HFIS Ch. 23: Agency Collateralized Mortgage Obligations pp. 499-508 &amp; 520-528</t>
  </si>
  <si>
    <t>C.3.1. LAM-137: Multi-state Transition Models with Actuarial Applications, sections 1 &amp; 2</t>
  </si>
  <si>
    <t>A.1.2. HFIS Ch. 4: Bond Pricing, Yield Measures, and Total Return pp. 76-94</t>
  </si>
  <si>
    <t>A.1.5. HFIS Ch. 9: Municipal Bonds pp. 201-206 &amp; 209-221</t>
  </si>
  <si>
    <t>B.1.1. LAM-132: Cluster Analysis: A Spatial Approach to Actuarial Modeling</t>
  </si>
  <si>
    <t>A.1.14. LAM-151: High Yield Bond Market Primer</t>
  </si>
  <si>
    <t>A.1.13. HFIS Ch. 30: Collateralized Loan Obligations</t>
  </si>
  <si>
    <t>A.2.5. LAM-155: Secured Overnight Financing Rate (SOFR)</t>
  </si>
  <si>
    <t>C.3.3. HFIS Ch 49: Introduction to Multifactor Risk Models in Fixed Income and Their Applications</t>
  </si>
  <si>
    <t>D.2.4. LAM-158-F23: Managing Liquidity Risk, Industry Practices and Recommendations for CROs, CRO Forum, 2019</t>
  </si>
  <si>
    <t>D.2.5. LAM-153: Managing your Advisor</t>
  </si>
  <si>
    <t>D.2.6. LAM-156-F23: The Impact of a Rising Interest Rate Environment, 2021</t>
  </si>
  <si>
    <t>D.2.7. LAM-157-F23: Reflection of Inflation, Interest Rates, Stock Market Volatility, and Potential Recession on Life Insurance Business, American Academy of Actuaries, 2022</t>
  </si>
  <si>
    <t>E.2.1. Model Risk Management, American Academy of Actuaries, May 2019</t>
  </si>
  <si>
    <t>E.2.2. Use of Models, The Canadian Institute of Actuaries, Jan 2017</t>
  </si>
  <si>
    <t>E.2.7a. The Importance of Centralization of Actuarial Modeling Functions (Part 1 of 2)</t>
  </si>
  <si>
    <t>E.2.7b. The Importance of Centralization of Actuarial Modeling Functions (Part 2 of 2)</t>
  </si>
  <si>
    <t>B.1.2. Model Efficiency Study Results, Nov 2011</t>
  </si>
  <si>
    <t>B.1.3. LAM-130: Diversification: Consideration on Modelling Aspects &amp; Related Fungibility and Transferability, CRO, Oct 2013, pp. 1-18</t>
  </si>
  <si>
    <t>This spreadsheet tracks your study progress for the LAM Exam (Spring 2024) and was developed by</t>
  </si>
  <si>
    <t>The default start date on the Schedule tab is 1/15/2024, but you can enter a different date, and the</t>
  </si>
  <si>
    <t>V1 of the suggested study schedule was released for the Spring 2024 LAM exam</t>
  </si>
  <si>
    <t>v2</t>
  </si>
  <si>
    <t>Added in new reading "Reviewing, Validating and Auditing Actuarial Models, Valuation Actuary Symposium, 2015"</t>
  </si>
  <si>
    <t>E.2.9. Reviewing, Validating and Auditing Actuarial Models, Valuation Actuary Symposium,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</si>
</sst>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FF"/>
      <name val="Times New Roman"/>
      <family val="1"/>
    </font>
    <font>
      <b/>
      <sz val="11"/>
      <color theme="0"/>
      <name val="Times New Roman"/>
      <family val="1"/>
    </font>
    <font>
      <b/>
      <u/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theme="0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0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1A1D21"/>
      <name val="Times New Roman"/>
      <family val="1"/>
    </font>
    <font>
      <sz val="12"/>
      <color rgb="FFFF0000"/>
      <name val="Times New Roman"/>
      <family val="1"/>
    </font>
    <font>
      <sz val="11"/>
      <color rgb="FF1A1D21"/>
      <name val="Times New Roman"/>
      <family val="1"/>
    </font>
    <font>
      <sz val="10.5"/>
      <color theme="1"/>
      <name val="Times New Roman"/>
      <family val="1"/>
    </font>
    <font>
      <b/>
      <sz val="10.5"/>
      <color theme="0"/>
      <name val="Times New Roman"/>
      <family val="1"/>
    </font>
    <font>
      <sz val="10.5"/>
      <color rgb="FF000000"/>
      <name val="Times New Roman"/>
      <family val="1"/>
    </font>
    <font>
      <b/>
      <sz val="10.5"/>
      <color theme="1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0" xfId="0" applyFont="1" applyProtection="1">
      <protection locked="0"/>
    </xf>
    <xf numFmtId="164" fontId="6" fillId="0" borderId="0" xfId="1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4" fontId="6" fillId="0" borderId="0" xfId="0" applyNumberFormat="1" applyFont="1" applyProtection="1">
      <protection locked="0"/>
    </xf>
    <xf numFmtId="0" fontId="11" fillId="0" borderId="2" xfId="0" applyFont="1" applyBorder="1" applyProtection="1">
      <protection locked="0"/>
    </xf>
    <xf numFmtId="9" fontId="6" fillId="0" borderId="0" xfId="2" applyFont="1" applyFill="1" applyProtection="1">
      <protection locked="0"/>
    </xf>
    <xf numFmtId="0" fontId="12" fillId="0" borderId="0" xfId="0" applyFont="1" applyProtection="1">
      <protection locked="0"/>
    </xf>
    <xf numFmtId="1" fontId="11" fillId="0" borderId="0" xfId="0" applyNumberFormat="1" applyFont="1" applyProtection="1">
      <protection locked="0"/>
    </xf>
    <xf numFmtId="9" fontId="11" fillId="0" borderId="0" xfId="2" applyFont="1" applyFill="1" applyBorder="1" applyProtection="1">
      <protection locked="0"/>
    </xf>
    <xf numFmtId="14" fontId="13" fillId="0" borderId="0" xfId="0" applyNumberFormat="1" applyFont="1" applyAlignment="1" applyProtection="1">
      <alignment horizontal="right"/>
      <protection locked="0"/>
    </xf>
    <xf numFmtId="0" fontId="14" fillId="0" borderId="0" xfId="106" applyFont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 indent="1"/>
      <protection locked="0"/>
    </xf>
    <xf numFmtId="14" fontId="15" fillId="0" borderId="0" xfId="0" applyNumberFormat="1" applyFont="1" applyProtection="1">
      <protection locked="0"/>
    </xf>
    <xf numFmtId="0" fontId="12" fillId="0" borderId="0" xfId="0" applyFont="1"/>
    <xf numFmtId="0" fontId="6" fillId="0" borderId="0" xfId="0" applyFont="1"/>
    <xf numFmtId="14" fontId="6" fillId="0" borderId="0" xfId="0" applyNumberFormat="1" applyFont="1"/>
    <xf numFmtId="0" fontId="16" fillId="0" borderId="0" xfId="0" applyFont="1" applyAlignment="1">
      <alignment horizontal="center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9" fontId="6" fillId="4" borderId="1" xfId="2" applyFont="1" applyFill="1" applyBorder="1" applyProtection="1">
      <protection locked="0"/>
    </xf>
    <xf numFmtId="0" fontId="13" fillId="0" borderId="0" xfId="13" applyFont="1"/>
    <xf numFmtId="0" fontId="10" fillId="0" borderId="0" xfId="13" applyFont="1"/>
    <xf numFmtId="0" fontId="17" fillId="0" borderId="0" xfId="13" applyFont="1" applyAlignment="1">
      <alignment horizontal="left" indent="1"/>
    </xf>
    <xf numFmtId="0" fontId="10" fillId="0" borderId="0" xfId="13" applyFont="1" applyAlignment="1">
      <alignment horizontal="left"/>
    </xf>
    <xf numFmtId="0" fontId="18" fillId="0" borderId="0" xfId="13" applyFont="1"/>
    <xf numFmtId="0" fontId="6" fillId="7" borderId="0" xfId="0" applyFont="1" applyFill="1"/>
    <xf numFmtId="0" fontId="19" fillId="0" borderId="0" xfId="0" applyFont="1"/>
    <xf numFmtId="0" fontId="20" fillId="0" borderId="0" xfId="0" applyFont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14" fontId="6" fillId="0" borderId="9" xfId="0" applyNumberFormat="1" applyFont="1" applyBorder="1" applyProtection="1">
      <protection locked="0"/>
    </xf>
    <xf numFmtId="9" fontId="11" fillId="0" borderId="10" xfId="2" applyFont="1" applyFill="1" applyBorder="1" applyProtection="1">
      <protection locked="0"/>
    </xf>
    <xf numFmtId="14" fontId="12" fillId="6" borderId="9" xfId="0" applyNumberFormat="1" applyFont="1" applyFill="1" applyBorder="1" applyProtection="1">
      <protection locked="0"/>
    </xf>
    <xf numFmtId="0" fontId="12" fillId="6" borderId="11" xfId="0" applyFont="1" applyFill="1" applyBorder="1" applyProtection="1">
      <protection locked="0"/>
    </xf>
    <xf numFmtId="0" fontId="12" fillId="6" borderId="12" xfId="0" applyFont="1" applyFill="1" applyBorder="1" applyProtection="1">
      <protection locked="0"/>
    </xf>
    <xf numFmtId="0" fontId="12" fillId="6" borderId="12" xfId="0" applyFont="1" applyFill="1" applyBorder="1"/>
    <xf numFmtId="0" fontId="11" fillId="6" borderId="2" xfId="0" applyFont="1" applyFill="1" applyBorder="1" applyProtection="1">
      <protection locked="0"/>
    </xf>
    <xf numFmtId="9" fontId="11" fillId="6" borderId="10" xfId="2" applyFont="1" applyFill="1" applyBorder="1" applyProtection="1">
      <protection locked="0"/>
    </xf>
    <xf numFmtId="0" fontId="12" fillId="6" borderId="9" xfId="0" applyFont="1" applyFill="1" applyBorder="1" applyProtection="1">
      <protection locked="0"/>
    </xf>
    <xf numFmtId="14" fontId="6" fillId="6" borderId="12" xfId="0" applyNumberFormat="1" applyFont="1" applyFill="1" applyBorder="1" applyProtection="1">
      <protection locked="0"/>
    </xf>
    <xf numFmtId="14" fontId="7" fillId="6" borderId="12" xfId="0" applyNumberFormat="1" applyFont="1" applyFill="1" applyBorder="1" applyProtection="1">
      <protection locked="0"/>
    </xf>
    <xf numFmtId="0" fontId="7" fillId="6" borderId="12" xfId="0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Protection="1">
      <protection locked="0"/>
    </xf>
    <xf numFmtId="0" fontId="11" fillId="6" borderId="12" xfId="0" applyFont="1" applyFill="1" applyBorder="1" applyProtection="1">
      <protection locked="0"/>
    </xf>
    <xf numFmtId="9" fontId="11" fillId="6" borderId="14" xfId="2" applyFont="1" applyFill="1" applyBorder="1" applyProtection="1">
      <protection locked="0"/>
    </xf>
    <xf numFmtId="0" fontId="21" fillId="0" borderId="0" xfId="0" applyFont="1"/>
    <xf numFmtId="14" fontId="20" fillId="0" borderId="0" xfId="0" applyNumberFormat="1" applyFont="1"/>
    <xf numFmtId="3" fontId="20" fillId="0" borderId="0" xfId="0" applyNumberFormat="1" applyFont="1"/>
    <xf numFmtId="9" fontId="20" fillId="0" borderId="0" xfId="0" applyNumberFormat="1" applyFont="1"/>
    <xf numFmtId="0" fontId="20" fillId="0" borderId="0" xfId="0" applyFont="1" applyProtection="1">
      <protection locked="0"/>
    </xf>
    <xf numFmtId="0" fontId="20" fillId="0" borderId="0" xfId="0" applyFont="1" applyAlignment="1">
      <alignment horizontal="left" vertical="center" indent="5"/>
    </xf>
    <xf numFmtId="0" fontId="22" fillId="0" borderId="0" xfId="0" applyFont="1"/>
    <xf numFmtId="0" fontId="24" fillId="0" borderId="0" xfId="0" applyFont="1" applyProtection="1"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/>
    <xf numFmtId="0" fontId="23" fillId="0" borderId="0" xfId="0" applyFont="1"/>
    <xf numFmtId="14" fontId="7" fillId="0" borderId="0" xfId="0" applyNumberFormat="1" applyFont="1" applyProtection="1">
      <protection locked="0"/>
    </xf>
    <xf numFmtId="0" fontId="6" fillId="0" borderId="0" xfId="0" applyFont="1" applyAlignment="1">
      <alignment wrapText="1"/>
    </xf>
    <xf numFmtId="0" fontId="26" fillId="0" borderId="0" xfId="0" applyFont="1"/>
    <xf numFmtId="0" fontId="11" fillId="0" borderId="0" xfId="0" applyFont="1" applyProtection="1">
      <protection locked="0"/>
    </xf>
    <xf numFmtId="14" fontId="6" fillId="6" borderId="0" xfId="0" applyNumberFormat="1" applyFon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12" fillId="6" borderId="0" xfId="0" applyFont="1" applyFill="1" applyAlignment="1" applyProtection="1">
      <alignment wrapText="1"/>
      <protection locked="0"/>
    </xf>
    <xf numFmtId="0" fontId="27" fillId="6" borderId="0" xfId="0" applyFont="1" applyFill="1"/>
    <xf numFmtId="0" fontId="6" fillId="6" borderId="0" xfId="0" applyFont="1" applyFill="1"/>
    <xf numFmtId="0" fontId="7" fillId="6" borderId="0" xfId="0" applyFont="1" applyFill="1" applyAlignment="1" applyProtection="1">
      <alignment horizontal="center"/>
      <protection locked="0"/>
    </xf>
    <xf numFmtId="0" fontId="11" fillId="6" borderId="0" xfId="0" applyFont="1" applyFill="1" applyProtection="1">
      <protection locked="0"/>
    </xf>
    <xf numFmtId="0" fontId="27" fillId="6" borderId="0" xfId="0" applyFont="1" applyFill="1" applyAlignment="1" applyProtection="1">
      <alignment horizontal="left" vertical="top" wrapText="1"/>
      <protection locked="0"/>
    </xf>
    <xf numFmtId="0" fontId="12" fillId="6" borderId="0" xfId="0" applyFont="1" applyFill="1" applyProtection="1">
      <protection locked="0"/>
    </xf>
    <xf numFmtId="0" fontId="28" fillId="0" borderId="0" xfId="0" applyFont="1"/>
    <xf numFmtId="14" fontId="28" fillId="0" borderId="0" xfId="0" applyNumberFormat="1" applyFont="1"/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</cellXfs>
  <cellStyles count="10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/>
    <cellStyle name="Normal" xfId="0" builtinId="0"/>
    <cellStyle name="Normal 2" xfId="13" xr:uid="{00000000-0005-0000-0000-000069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LAM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Schedule!$I$5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Schedule!$B$6:$B$77</c:f>
              <c:numCache>
                <c:formatCode>m/d/yy</c:formatCode>
                <c:ptCount val="72"/>
                <c:pt idx="0">
                  <c:v>45306.608424336977</c:v>
                </c:pt>
                <c:pt idx="1">
                  <c:v>45307.521060842439</c:v>
                </c:pt>
                <c:pt idx="2">
                  <c:v>45308.230889235572</c:v>
                </c:pt>
                <c:pt idx="3">
                  <c:v>45308.839313572549</c:v>
                </c:pt>
                <c:pt idx="4">
                  <c:v>45309.802652106089</c:v>
                </c:pt>
                <c:pt idx="5">
                  <c:v>45311.222308892364</c:v>
                </c:pt>
                <c:pt idx="6">
                  <c:v>45311.729329173177</c:v>
                </c:pt>
                <c:pt idx="7">
                  <c:v>45311.932137285505</c:v>
                </c:pt>
                <c:pt idx="8">
                  <c:v>45312.540561622482</c:v>
                </c:pt>
                <c:pt idx="9">
                  <c:v>45313.960218408756</c:v>
                </c:pt>
                <c:pt idx="10">
                  <c:v>45315.329173166945</c:v>
                </c:pt>
                <c:pt idx="11">
                  <c:v>45316.292511700485</c:v>
                </c:pt>
                <c:pt idx="12">
                  <c:v>45316.799531981298</c:v>
                </c:pt>
                <c:pt idx="13">
                  <c:v>45317.154446177869</c:v>
                </c:pt>
                <c:pt idx="14">
                  <c:v>45318.6755070203</c:v>
                </c:pt>
                <c:pt idx="15">
                  <c:v>45319.081123244949</c:v>
                </c:pt>
                <c:pt idx="16">
                  <c:v>45319.841653666168</c:v>
                </c:pt>
                <c:pt idx="17">
                  <c:v>45320.551482059302</c:v>
                </c:pt>
                <c:pt idx="18">
                  <c:v>45320.703588143544</c:v>
                </c:pt>
                <c:pt idx="19">
                  <c:v>45320.703588143544</c:v>
                </c:pt>
                <c:pt idx="20">
                  <c:v>45321.616224649006</c:v>
                </c:pt>
                <c:pt idx="21">
                  <c:v>45324.202028081141</c:v>
                </c:pt>
                <c:pt idx="22">
                  <c:v>45325.114664586603</c:v>
                </c:pt>
                <c:pt idx="23">
                  <c:v>45325.824492979737</c:v>
                </c:pt>
                <c:pt idx="24">
                  <c:v>45327.244149766011</c:v>
                </c:pt>
                <c:pt idx="25">
                  <c:v>45328.258190327637</c:v>
                </c:pt>
                <c:pt idx="26">
                  <c:v>45328.815912636528</c:v>
                </c:pt>
                <c:pt idx="27">
                  <c:v>45329.373634945419</c:v>
                </c:pt>
                <c:pt idx="28">
                  <c:v>45330.184867394717</c:v>
                </c:pt>
                <c:pt idx="29">
                  <c:v>45331.553822152906</c:v>
                </c:pt>
                <c:pt idx="30">
                  <c:v>45332.26365054604</c:v>
                </c:pt>
                <c:pt idx="31">
                  <c:v>45332.365054602204</c:v>
                </c:pt>
                <c:pt idx="32">
                  <c:v>45332.567862714532</c:v>
                </c:pt>
                <c:pt idx="33">
                  <c:v>45332.872074883016</c:v>
                </c:pt>
                <c:pt idx="34">
                  <c:v>45332.872074883016</c:v>
                </c:pt>
                <c:pt idx="35">
                  <c:v>45334.241029641205</c:v>
                </c:pt>
                <c:pt idx="36">
                  <c:v>45335.711388455558</c:v>
                </c:pt>
                <c:pt idx="37">
                  <c:v>45336.066302652129</c:v>
                </c:pt>
                <c:pt idx="38">
                  <c:v>45337.536661466482</c:v>
                </c:pt>
                <c:pt idx="39">
                  <c:v>45337.73946957881</c:v>
                </c:pt>
                <c:pt idx="40">
                  <c:v>45341.542121684892</c:v>
                </c:pt>
                <c:pt idx="41">
                  <c:v>45342.150546021869</c:v>
                </c:pt>
                <c:pt idx="42">
                  <c:v>45343.215288611573</c:v>
                </c:pt>
                <c:pt idx="43">
                  <c:v>45344.736349454004</c:v>
                </c:pt>
                <c:pt idx="44">
                  <c:v>45345.699687987544</c:v>
                </c:pt>
                <c:pt idx="45">
                  <c:v>45345.699687987544</c:v>
                </c:pt>
                <c:pt idx="46">
                  <c:v>45346.308112324521</c:v>
                </c:pt>
                <c:pt idx="47">
                  <c:v>45347.271450858061</c:v>
                </c:pt>
                <c:pt idx="48">
                  <c:v>45348.843213728578</c:v>
                </c:pt>
                <c:pt idx="49">
                  <c:v>45350.617784711416</c:v>
                </c:pt>
                <c:pt idx="50">
                  <c:v>45351.175507020307</c:v>
                </c:pt>
                <c:pt idx="51">
                  <c:v>45351.733229329198</c:v>
                </c:pt>
                <c:pt idx="52">
                  <c:v>45352.950078003145</c:v>
                </c:pt>
                <c:pt idx="53">
                  <c:v>45356.144305772257</c:v>
                </c:pt>
                <c:pt idx="54">
                  <c:v>45356.955538221555</c:v>
                </c:pt>
                <c:pt idx="55">
                  <c:v>45358.121684867423</c:v>
                </c:pt>
                <c:pt idx="56">
                  <c:v>45359.389235569448</c:v>
                </c:pt>
                <c:pt idx="57">
                  <c:v>45359.845553822175</c:v>
                </c:pt>
                <c:pt idx="58">
                  <c:v>45360.352574102988</c:v>
                </c:pt>
                <c:pt idx="59">
                  <c:v>45360.352574102988</c:v>
                </c:pt>
                <c:pt idx="60">
                  <c:v>45360.758190327637</c:v>
                </c:pt>
                <c:pt idx="61">
                  <c:v>45361.163806552286</c:v>
                </c:pt>
                <c:pt idx="62">
                  <c:v>45362.58346333856</c:v>
                </c:pt>
                <c:pt idx="63">
                  <c:v>45364.003120124835</c:v>
                </c:pt>
                <c:pt idx="64">
                  <c:v>45365.067862714539</c:v>
                </c:pt>
                <c:pt idx="65">
                  <c:v>45366.842433697377</c:v>
                </c:pt>
                <c:pt idx="66">
                  <c:v>45367.298751950104</c:v>
                </c:pt>
                <c:pt idx="67">
                  <c:v>45368.109984399402</c:v>
                </c:pt>
                <c:pt idx="68">
                  <c:v>45368.31279251173</c:v>
                </c:pt>
                <c:pt idx="69">
                  <c:v>45368.515600624058</c:v>
                </c:pt>
                <c:pt idx="70">
                  <c:v>45368.921216848707</c:v>
                </c:pt>
                <c:pt idx="71">
                  <c:v>45371.000000000029</c:v>
                </c:pt>
              </c:numCache>
            </c:numRef>
          </c:cat>
          <c:val>
            <c:numRef>
              <c:f>Schedule!$I$6:$I$77</c:f>
              <c:numCache>
                <c:formatCode>General</c:formatCode>
                <c:ptCount val="72"/>
                <c:pt idx="0">
                  <c:v>12</c:v>
                </c:pt>
                <c:pt idx="1">
                  <c:v>30</c:v>
                </c:pt>
                <c:pt idx="2">
                  <c:v>44</c:v>
                </c:pt>
                <c:pt idx="3">
                  <c:v>56</c:v>
                </c:pt>
                <c:pt idx="4">
                  <c:v>75</c:v>
                </c:pt>
                <c:pt idx="5">
                  <c:v>103</c:v>
                </c:pt>
                <c:pt idx="6">
                  <c:v>113</c:v>
                </c:pt>
                <c:pt idx="7">
                  <c:v>117</c:v>
                </c:pt>
                <c:pt idx="8">
                  <c:v>129</c:v>
                </c:pt>
                <c:pt idx="9">
                  <c:v>157</c:v>
                </c:pt>
                <c:pt idx="10">
                  <c:v>184</c:v>
                </c:pt>
                <c:pt idx="11">
                  <c:v>203</c:v>
                </c:pt>
                <c:pt idx="12">
                  <c:v>213</c:v>
                </c:pt>
                <c:pt idx="13">
                  <c:v>220</c:v>
                </c:pt>
                <c:pt idx="14">
                  <c:v>250</c:v>
                </c:pt>
                <c:pt idx="15">
                  <c:v>258</c:v>
                </c:pt>
                <c:pt idx="16">
                  <c:v>273</c:v>
                </c:pt>
                <c:pt idx="17">
                  <c:v>287</c:v>
                </c:pt>
                <c:pt idx="18">
                  <c:v>290</c:v>
                </c:pt>
                <c:pt idx="19">
                  <c:v>290</c:v>
                </c:pt>
                <c:pt idx="20">
                  <c:v>308</c:v>
                </c:pt>
                <c:pt idx="21">
                  <c:v>359</c:v>
                </c:pt>
                <c:pt idx="22">
                  <c:v>377</c:v>
                </c:pt>
                <c:pt idx="23">
                  <c:v>391</c:v>
                </c:pt>
                <c:pt idx="24">
                  <c:v>419</c:v>
                </c:pt>
                <c:pt idx="25">
                  <c:v>439</c:v>
                </c:pt>
                <c:pt idx="26">
                  <c:v>450</c:v>
                </c:pt>
                <c:pt idx="27">
                  <c:v>461</c:v>
                </c:pt>
                <c:pt idx="28">
                  <c:v>477</c:v>
                </c:pt>
                <c:pt idx="29">
                  <c:v>504</c:v>
                </c:pt>
                <c:pt idx="30">
                  <c:v>518</c:v>
                </c:pt>
                <c:pt idx="31">
                  <c:v>520</c:v>
                </c:pt>
                <c:pt idx="32">
                  <c:v>524</c:v>
                </c:pt>
                <c:pt idx="33">
                  <c:v>530</c:v>
                </c:pt>
                <c:pt idx="34">
                  <c:v>530</c:v>
                </c:pt>
                <c:pt idx="35">
                  <c:v>557</c:v>
                </c:pt>
                <c:pt idx="36">
                  <c:v>586</c:v>
                </c:pt>
                <c:pt idx="37">
                  <c:v>593</c:v>
                </c:pt>
                <c:pt idx="38">
                  <c:v>622</c:v>
                </c:pt>
                <c:pt idx="39">
                  <c:v>626</c:v>
                </c:pt>
                <c:pt idx="40">
                  <c:v>701</c:v>
                </c:pt>
                <c:pt idx="41">
                  <c:v>713</c:v>
                </c:pt>
                <c:pt idx="42">
                  <c:v>734</c:v>
                </c:pt>
                <c:pt idx="43">
                  <c:v>764</c:v>
                </c:pt>
                <c:pt idx="44">
                  <c:v>783</c:v>
                </c:pt>
                <c:pt idx="45">
                  <c:v>783</c:v>
                </c:pt>
                <c:pt idx="46">
                  <c:v>795</c:v>
                </c:pt>
                <c:pt idx="47">
                  <c:v>814</c:v>
                </c:pt>
                <c:pt idx="48">
                  <c:v>845</c:v>
                </c:pt>
                <c:pt idx="49">
                  <c:v>880</c:v>
                </c:pt>
                <c:pt idx="50">
                  <c:v>891</c:v>
                </c:pt>
                <c:pt idx="51">
                  <c:v>902</c:v>
                </c:pt>
                <c:pt idx="52">
                  <c:v>926</c:v>
                </c:pt>
                <c:pt idx="53">
                  <c:v>989</c:v>
                </c:pt>
                <c:pt idx="54">
                  <c:v>1005</c:v>
                </c:pt>
                <c:pt idx="55">
                  <c:v>1028</c:v>
                </c:pt>
                <c:pt idx="56">
                  <c:v>1053</c:v>
                </c:pt>
                <c:pt idx="57">
                  <c:v>1062</c:v>
                </c:pt>
                <c:pt idx="58">
                  <c:v>1072</c:v>
                </c:pt>
                <c:pt idx="59">
                  <c:v>1072</c:v>
                </c:pt>
                <c:pt idx="60">
                  <c:v>1080</c:v>
                </c:pt>
                <c:pt idx="61">
                  <c:v>1088</c:v>
                </c:pt>
                <c:pt idx="62">
                  <c:v>1116</c:v>
                </c:pt>
                <c:pt idx="63">
                  <c:v>1144</c:v>
                </c:pt>
                <c:pt idx="64">
                  <c:v>1165</c:v>
                </c:pt>
                <c:pt idx="65">
                  <c:v>1200</c:v>
                </c:pt>
                <c:pt idx="66">
                  <c:v>1209</c:v>
                </c:pt>
                <c:pt idx="67">
                  <c:v>1225</c:v>
                </c:pt>
                <c:pt idx="68">
                  <c:v>1229</c:v>
                </c:pt>
                <c:pt idx="69">
                  <c:v>1233</c:v>
                </c:pt>
                <c:pt idx="70">
                  <c:v>1241</c:v>
                </c:pt>
                <c:pt idx="71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A-4551-A0FC-B20BB3E789F4}"/>
            </c:ext>
          </c:extLst>
        </c:ser>
        <c:ser>
          <c:idx val="2"/>
          <c:order val="1"/>
          <c:tx>
            <c:strRef>
              <c:f>Schedule!$J$5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Schedule!$B$6:$B$77</c:f>
              <c:numCache>
                <c:formatCode>m/d/yy</c:formatCode>
                <c:ptCount val="72"/>
                <c:pt idx="0">
                  <c:v>45306.608424336977</c:v>
                </c:pt>
                <c:pt idx="1">
                  <c:v>45307.521060842439</c:v>
                </c:pt>
                <c:pt idx="2">
                  <c:v>45308.230889235572</c:v>
                </c:pt>
                <c:pt idx="3">
                  <c:v>45308.839313572549</c:v>
                </c:pt>
                <c:pt idx="4">
                  <c:v>45309.802652106089</c:v>
                </c:pt>
                <c:pt idx="5">
                  <c:v>45311.222308892364</c:v>
                </c:pt>
                <c:pt idx="6">
                  <c:v>45311.729329173177</c:v>
                </c:pt>
                <c:pt idx="7">
                  <c:v>45311.932137285505</c:v>
                </c:pt>
                <c:pt idx="8">
                  <c:v>45312.540561622482</c:v>
                </c:pt>
                <c:pt idx="9">
                  <c:v>45313.960218408756</c:v>
                </c:pt>
                <c:pt idx="10">
                  <c:v>45315.329173166945</c:v>
                </c:pt>
                <c:pt idx="11">
                  <c:v>45316.292511700485</c:v>
                </c:pt>
                <c:pt idx="12">
                  <c:v>45316.799531981298</c:v>
                </c:pt>
                <c:pt idx="13">
                  <c:v>45317.154446177869</c:v>
                </c:pt>
                <c:pt idx="14">
                  <c:v>45318.6755070203</c:v>
                </c:pt>
                <c:pt idx="15">
                  <c:v>45319.081123244949</c:v>
                </c:pt>
                <c:pt idx="16">
                  <c:v>45319.841653666168</c:v>
                </c:pt>
                <c:pt idx="17">
                  <c:v>45320.551482059302</c:v>
                </c:pt>
                <c:pt idx="18">
                  <c:v>45320.703588143544</c:v>
                </c:pt>
                <c:pt idx="19">
                  <c:v>45320.703588143544</c:v>
                </c:pt>
                <c:pt idx="20">
                  <c:v>45321.616224649006</c:v>
                </c:pt>
                <c:pt idx="21">
                  <c:v>45324.202028081141</c:v>
                </c:pt>
                <c:pt idx="22">
                  <c:v>45325.114664586603</c:v>
                </c:pt>
                <c:pt idx="23">
                  <c:v>45325.824492979737</c:v>
                </c:pt>
                <c:pt idx="24">
                  <c:v>45327.244149766011</c:v>
                </c:pt>
                <c:pt idx="25">
                  <c:v>45328.258190327637</c:v>
                </c:pt>
                <c:pt idx="26">
                  <c:v>45328.815912636528</c:v>
                </c:pt>
                <c:pt idx="27">
                  <c:v>45329.373634945419</c:v>
                </c:pt>
                <c:pt idx="28">
                  <c:v>45330.184867394717</c:v>
                </c:pt>
                <c:pt idx="29">
                  <c:v>45331.553822152906</c:v>
                </c:pt>
                <c:pt idx="30">
                  <c:v>45332.26365054604</c:v>
                </c:pt>
                <c:pt idx="31">
                  <c:v>45332.365054602204</c:v>
                </c:pt>
                <c:pt idx="32">
                  <c:v>45332.567862714532</c:v>
                </c:pt>
                <c:pt idx="33">
                  <c:v>45332.872074883016</c:v>
                </c:pt>
                <c:pt idx="34">
                  <c:v>45332.872074883016</c:v>
                </c:pt>
                <c:pt idx="35">
                  <c:v>45334.241029641205</c:v>
                </c:pt>
                <c:pt idx="36">
                  <c:v>45335.711388455558</c:v>
                </c:pt>
                <c:pt idx="37">
                  <c:v>45336.066302652129</c:v>
                </c:pt>
                <c:pt idx="38">
                  <c:v>45337.536661466482</c:v>
                </c:pt>
                <c:pt idx="39">
                  <c:v>45337.73946957881</c:v>
                </c:pt>
                <c:pt idx="40">
                  <c:v>45341.542121684892</c:v>
                </c:pt>
                <c:pt idx="41">
                  <c:v>45342.150546021869</c:v>
                </c:pt>
                <c:pt idx="42">
                  <c:v>45343.215288611573</c:v>
                </c:pt>
                <c:pt idx="43">
                  <c:v>45344.736349454004</c:v>
                </c:pt>
                <c:pt idx="44">
                  <c:v>45345.699687987544</c:v>
                </c:pt>
                <c:pt idx="45">
                  <c:v>45345.699687987544</c:v>
                </c:pt>
                <c:pt idx="46">
                  <c:v>45346.308112324521</c:v>
                </c:pt>
                <c:pt idx="47">
                  <c:v>45347.271450858061</c:v>
                </c:pt>
                <c:pt idx="48">
                  <c:v>45348.843213728578</c:v>
                </c:pt>
                <c:pt idx="49">
                  <c:v>45350.617784711416</c:v>
                </c:pt>
                <c:pt idx="50">
                  <c:v>45351.175507020307</c:v>
                </c:pt>
                <c:pt idx="51">
                  <c:v>45351.733229329198</c:v>
                </c:pt>
                <c:pt idx="52">
                  <c:v>45352.950078003145</c:v>
                </c:pt>
                <c:pt idx="53">
                  <c:v>45356.144305772257</c:v>
                </c:pt>
                <c:pt idx="54">
                  <c:v>45356.955538221555</c:v>
                </c:pt>
                <c:pt idx="55">
                  <c:v>45358.121684867423</c:v>
                </c:pt>
                <c:pt idx="56">
                  <c:v>45359.389235569448</c:v>
                </c:pt>
                <c:pt idx="57">
                  <c:v>45359.845553822175</c:v>
                </c:pt>
                <c:pt idx="58">
                  <c:v>45360.352574102988</c:v>
                </c:pt>
                <c:pt idx="59">
                  <c:v>45360.352574102988</c:v>
                </c:pt>
                <c:pt idx="60">
                  <c:v>45360.758190327637</c:v>
                </c:pt>
                <c:pt idx="61">
                  <c:v>45361.163806552286</c:v>
                </c:pt>
                <c:pt idx="62">
                  <c:v>45362.58346333856</c:v>
                </c:pt>
                <c:pt idx="63">
                  <c:v>45364.003120124835</c:v>
                </c:pt>
                <c:pt idx="64">
                  <c:v>45365.067862714539</c:v>
                </c:pt>
                <c:pt idx="65">
                  <c:v>45366.842433697377</c:v>
                </c:pt>
                <c:pt idx="66">
                  <c:v>45367.298751950104</c:v>
                </c:pt>
                <c:pt idx="67">
                  <c:v>45368.109984399402</c:v>
                </c:pt>
                <c:pt idx="68">
                  <c:v>45368.31279251173</c:v>
                </c:pt>
                <c:pt idx="69">
                  <c:v>45368.515600624058</c:v>
                </c:pt>
                <c:pt idx="70">
                  <c:v>45368.921216848707</c:v>
                </c:pt>
                <c:pt idx="71">
                  <c:v>45371.000000000029</c:v>
                </c:pt>
              </c:numCache>
            </c:numRef>
          </c:cat>
          <c:val>
            <c:numRef>
              <c:f>Schedule!$J$6:$J$77</c:f>
              <c:numCache>
                <c:formatCode>General</c:formatCode>
                <c:ptCount val="72"/>
                <c:pt idx="0">
                  <c:v>44</c:v>
                </c:pt>
                <c:pt idx="1">
                  <c:v>56</c:v>
                </c:pt>
                <c:pt idx="2">
                  <c:v>75</c:v>
                </c:pt>
                <c:pt idx="3">
                  <c:v>75</c:v>
                </c:pt>
                <c:pt idx="4">
                  <c:v>103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  <c:pt idx="18">
                  <c:v>113</c:v>
                </c:pt>
                <c:pt idx="19">
                  <c:v>113</c:v>
                </c:pt>
                <c:pt idx="20">
                  <c:v>113</c:v>
                </c:pt>
                <c:pt idx="21">
                  <c:v>113</c:v>
                </c:pt>
                <c:pt idx="22">
                  <c:v>113</c:v>
                </c:pt>
                <c:pt idx="23">
                  <c:v>113</c:v>
                </c:pt>
                <c:pt idx="24">
                  <c:v>113</c:v>
                </c:pt>
                <c:pt idx="25">
                  <c:v>113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113</c:v>
                </c:pt>
                <c:pt idx="30">
                  <c:v>113</c:v>
                </c:pt>
                <c:pt idx="31">
                  <c:v>113</c:v>
                </c:pt>
                <c:pt idx="32">
                  <c:v>113</c:v>
                </c:pt>
                <c:pt idx="33">
                  <c:v>113</c:v>
                </c:pt>
                <c:pt idx="34">
                  <c:v>113</c:v>
                </c:pt>
                <c:pt idx="35">
                  <c:v>113</c:v>
                </c:pt>
                <c:pt idx="36">
                  <c:v>113</c:v>
                </c:pt>
                <c:pt idx="37">
                  <c:v>113</c:v>
                </c:pt>
                <c:pt idx="38">
                  <c:v>113</c:v>
                </c:pt>
                <c:pt idx="39">
                  <c:v>113</c:v>
                </c:pt>
                <c:pt idx="40">
                  <c:v>113</c:v>
                </c:pt>
                <c:pt idx="41">
                  <c:v>113</c:v>
                </c:pt>
                <c:pt idx="42">
                  <c:v>113</c:v>
                </c:pt>
                <c:pt idx="43">
                  <c:v>113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113</c:v>
                </c:pt>
                <c:pt idx="48">
                  <c:v>113</c:v>
                </c:pt>
                <c:pt idx="49">
                  <c:v>113</c:v>
                </c:pt>
                <c:pt idx="50">
                  <c:v>113</c:v>
                </c:pt>
                <c:pt idx="51">
                  <c:v>113</c:v>
                </c:pt>
                <c:pt idx="52">
                  <c:v>113</c:v>
                </c:pt>
                <c:pt idx="53">
                  <c:v>113</c:v>
                </c:pt>
                <c:pt idx="54">
                  <c:v>113</c:v>
                </c:pt>
                <c:pt idx="55">
                  <c:v>113</c:v>
                </c:pt>
                <c:pt idx="56">
                  <c:v>113</c:v>
                </c:pt>
                <c:pt idx="57">
                  <c:v>113</c:v>
                </c:pt>
                <c:pt idx="58">
                  <c:v>113</c:v>
                </c:pt>
                <c:pt idx="59">
                  <c:v>113</c:v>
                </c:pt>
                <c:pt idx="60">
                  <c:v>113</c:v>
                </c:pt>
                <c:pt idx="61">
                  <c:v>113</c:v>
                </c:pt>
                <c:pt idx="62">
                  <c:v>113</c:v>
                </c:pt>
                <c:pt idx="63">
                  <c:v>113</c:v>
                </c:pt>
                <c:pt idx="64">
                  <c:v>113</c:v>
                </c:pt>
                <c:pt idx="65">
                  <c:v>113</c:v>
                </c:pt>
                <c:pt idx="66">
                  <c:v>113</c:v>
                </c:pt>
                <c:pt idx="67">
                  <c:v>113</c:v>
                </c:pt>
                <c:pt idx="68">
                  <c:v>113</c:v>
                </c:pt>
                <c:pt idx="69">
                  <c:v>113</c:v>
                </c:pt>
                <c:pt idx="70">
                  <c:v>113</c:v>
                </c:pt>
                <c:pt idx="7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A-4551-A0FC-B20BB3E78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196456"/>
        <c:axId val="267197240"/>
      </c:lineChart>
      <c:dateAx>
        <c:axId val="26719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197240"/>
        <c:crosses val="autoZero"/>
        <c:auto val="1"/>
        <c:lblOffset val="100"/>
        <c:baseTimeUnit val="days"/>
      </c:dateAx>
      <c:valAx>
        <c:axId val="26719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19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5</xdr:col>
      <xdr:colOff>158550</xdr:colOff>
      <xdr:row>4</xdr:row>
      <xdr:rowOff>43909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91440"/>
          <a:ext cx="3419910" cy="683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3112207</xdr:colOff>
      <xdr:row>3</xdr:row>
      <xdr:rowOff>25494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a.org/education/exam-req/edu-exam-life-alm-modelin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40"/>
  <sheetViews>
    <sheetView showGridLines="0" zoomScale="125" zoomScaleNormal="125" zoomScalePageLayoutView="125" workbookViewId="0"/>
  </sheetViews>
  <sheetFormatPr baseColWidth="10" defaultColWidth="8.83203125" defaultRowHeight="14" x14ac:dyDescent="0.15"/>
  <cols>
    <col min="1" max="16384" width="8.83203125" style="16"/>
  </cols>
  <sheetData>
    <row r="6" spans="1:1" x14ac:dyDescent="0.15">
      <c r="A6" s="15" t="s">
        <v>16</v>
      </c>
    </row>
    <row r="7" spans="1:1" x14ac:dyDescent="0.15">
      <c r="A7" s="15"/>
    </row>
    <row r="8" spans="1:1" x14ac:dyDescent="0.15">
      <c r="A8" s="16" t="s">
        <v>151</v>
      </c>
    </row>
    <row r="9" spans="1:1" x14ac:dyDescent="0.15">
      <c r="A9" s="16" t="s">
        <v>42</v>
      </c>
    </row>
    <row r="10" spans="1:1" x14ac:dyDescent="0.15">
      <c r="A10" s="16" t="s">
        <v>41</v>
      </c>
    </row>
    <row r="12" spans="1:1" x14ac:dyDescent="0.15">
      <c r="A12" s="26" t="s">
        <v>63</v>
      </c>
    </row>
    <row r="13" spans="1:1" x14ac:dyDescent="0.15">
      <c r="A13" s="26" t="s">
        <v>64</v>
      </c>
    </row>
    <row r="14" spans="1:1" x14ac:dyDescent="0.15">
      <c r="A14" s="26" t="s">
        <v>65</v>
      </c>
    </row>
    <row r="16" spans="1:1" x14ac:dyDescent="0.15">
      <c r="A16" s="15" t="s">
        <v>20</v>
      </c>
    </row>
    <row r="18" spans="1:1" x14ac:dyDescent="0.15">
      <c r="A18" s="16" t="s">
        <v>152</v>
      </c>
    </row>
    <row r="19" spans="1:1" x14ac:dyDescent="0.15">
      <c r="A19" s="16" t="s">
        <v>17</v>
      </c>
    </row>
    <row r="20" spans="1:1" x14ac:dyDescent="0.15">
      <c r="A20" s="16" t="s">
        <v>18</v>
      </c>
    </row>
    <row r="21" spans="1:1" x14ac:dyDescent="0.15">
      <c r="A21" s="16" t="s">
        <v>40</v>
      </c>
    </row>
    <row r="22" spans="1:1" x14ac:dyDescent="0.15">
      <c r="A22" s="16" t="s">
        <v>38</v>
      </c>
    </row>
    <row r="23" spans="1:1" x14ac:dyDescent="0.15">
      <c r="A23" s="16" t="s">
        <v>39</v>
      </c>
    </row>
    <row r="25" spans="1:1" x14ac:dyDescent="0.15">
      <c r="A25" s="16" t="s">
        <v>19</v>
      </c>
    </row>
    <row r="26" spans="1:1" x14ac:dyDescent="0.15">
      <c r="A26" s="16" t="s">
        <v>22</v>
      </c>
    </row>
    <row r="27" spans="1:1" x14ac:dyDescent="0.15">
      <c r="A27" s="16" t="s">
        <v>23</v>
      </c>
    </row>
    <row r="28" spans="1:1" x14ac:dyDescent="0.15">
      <c r="A28" s="16" t="s">
        <v>24</v>
      </c>
    </row>
    <row r="30" spans="1:1" x14ac:dyDescent="0.15">
      <c r="A30" s="15" t="s">
        <v>21</v>
      </c>
    </row>
    <row r="31" spans="1:1" x14ac:dyDescent="0.15">
      <c r="A31" s="15"/>
    </row>
    <row r="32" spans="1:1" x14ac:dyDescent="0.15">
      <c r="A32" s="16" t="s">
        <v>25</v>
      </c>
    </row>
    <row r="33" spans="1:1" x14ac:dyDescent="0.15">
      <c r="A33" s="16" t="s">
        <v>26</v>
      </c>
    </row>
    <row r="35" spans="1:1" x14ac:dyDescent="0.15">
      <c r="A35" s="16" t="s">
        <v>27</v>
      </c>
    </row>
    <row r="36" spans="1:1" x14ac:dyDescent="0.15">
      <c r="A36" s="16" t="s">
        <v>29</v>
      </c>
    </row>
    <row r="37" spans="1:1" x14ac:dyDescent="0.15">
      <c r="A37" s="16" t="s">
        <v>31</v>
      </c>
    </row>
    <row r="40" spans="1:1" x14ac:dyDescent="0.15">
      <c r="A40" s="15"/>
    </row>
  </sheetData>
  <phoneticPr fontId="5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94"/>
  <sheetViews>
    <sheetView showGridLines="0" tabSelected="1" zoomScaleNormal="100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4" x14ac:dyDescent="0.15"/>
  <cols>
    <col min="1" max="1" width="3.5" style="1" customWidth="1"/>
    <col min="2" max="2" width="13" style="1" bestFit="1" customWidth="1"/>
    <col min="3" max="3" width="12.5" style="1" bestFit="1" customWidth="1"/>
    <col min="4" max="4" width="48.83203125" style="1" customWidth="1"/>
    <col min="5" max="5" width="34.33203125" style="1" customWidth="1"/>
    <col min="6" max="6" width="105.5" style="57" customWidth="1"/>
    <col min="7" max="7" width="8.83203125" style="1"/>
    <col min="8" max="8" width="14.5" style="1" customWidth="1"/>
    <col min="9" max="9" width="8.6640625" style="1" bestFit="1" customWidth="1"/>
    <col min="10" max="11" width="11.6640625" style="1" bestFit="1" customWidth="1"/>
    <col min="12" max="13" width="8.83203125" style="1"/>
    <col min="14" max="14" width="10.83203125" style="1" customWidth="1"/>
    <col min="15" max="15" width="12.1640625" style="1" customWidth="1"/>
    <col min="16" max="16384" width="8.83203125" style="1"/>
  </cols>
  <sheetData>
    <row r="1" spans="1:15" ht="23" customHeight="1" thickBot="1" x14ac:dyDescent="0.2">
      <c r="B1" s="1" t="s">
        <v>47</v>
      </c>
      <c r="D1" s="19">
        <v>45306</v>
      </c>
      <c r="M1" s="76" t="s">
        <v>1</v>
      </c>
      <c r="N1" s="77"/>
      <c r="O1" s="20">
        <f>O3/O2</f>
        <v>1</v>
      </c>
    </row>
    <row r="2" spans="1:15" x14ac:dyDescent="0.15">
      <c r="M2" s="1" t="s">
        <v>2</v>
      </c>
      <c r="O2" s="2">
        <f>SUM(G:G)</f>
        <v>1282</v>
      </c>
    </row>
    <row r="3" spans="1:15" x14ac:dyDescent="0.15">
      <c r="D3" s="3"/>
      <c r="E3" s="3"/>
      <c r="M3" s="1" t="s">
        <v>3</v>
      </c>
      <c r="O3" s="2">
        <f>SUMIF(H:H,"Yes",G:G)</f>
        <v>1282</v>
      </c>
    </row>
    <row r="4" spans="1:15" ht="15" thickBot="1" x14ac:dyDescent="0.2">
      <c r="G4" s="4" t="s">
        <v>44</v>
      </c>
    </row>
    <row r="5" spans="1:15" ht="30" x14ac:dyDescent="0.15">
      <c r="A5" s="29"/>
      <c r="B5" s="30" t="s">
        <v>59</v>
      </c>
      <c r="C5" s="31" t="s">
        <v>4</v>
      </c>
      <c r="D5" s="30" t="s">
        <v>10</v>
      </c>
      <c r="E5" s="30" t="s">
        <v>58</v>
      </c>
      <c r="F5" s="58" t="s">
        <v>9</v>
      </c>
      <c r="G5" s="30" t="s">
        <v>0</v>
      </c>
      <c r="H5" s="30" t="s">
        <v>5</v>
      </c>
      <c r="I5" s="32" t="s">
        <v>6</v>
      </c>
      <c r="J5" s="33" t="s">
        <v>7</v>
      </c>
      <c r="K5" s="34" t="s">
        <v>8</v>
      </c>
    </row>
    <row r="6" spans="1:15" ht="16" customHeight="1" x14ac:dyDescent="0.15">
      <c r="A6" s="35"/>
      <c r="B6" s="5">
        <f>StartDate+VLOOKUP(F6,DayLookUp,4,FALSE)</f>
        <v>45306.608424336977</v>
      </c>
      <c r="C6" s="61">
        <v>45304</v>
      </c>
      <c r="D6" s="62" t="s">
        <v>122</v>
      </c>
      <c r="E6" s="16" t="s">
        <v>70</v>
      </c>
      <c r="F6" s="63" t="str">
        <f>info!E6</f>
        <v>A.1.1. MIP Chapter 12, Section 4: Performance Measurement Section 4</v>
      </c>
      <c r="G6" s="63">
        <f>info!F6</f>
        <v>12</v>
      </c>
      <c r="H6" s="4" t="s">
        <v>43</v>
      </c>
      <c r="I6" s="6">
        <f>SUM($G$6:G6)</f>
        <v>12</v>
      </c>
      <c r="J6" s="64">
        <f t="shared" ref="J6" si="0">SUMIFS(PgCnt,CompFlag,"Yes",ActFDate,"&lt;="&amp;B6)</f>
        <v>44</v>
      </c>
      <c r="K6" s="36">
        <f t="shared" ref="K6" si="1">J6/I6</f>
        <v>3.6666666666666665</v>
      </c>
    </row>
    <row r="7" spans="1:15" ht="16" customHeight="1" x14ac:dyDescent="0.15">
      <c r="A7" s="35"/>
      <c r="B7" s="5">
        <f t="shared" ref="B7:B69" si="2">B6+VLOOKUP(F7,DayLookUp,4,FALSE)</f>
        <v>45307.521060842439</v>
      </c>
      <c r="C7" s="61">
        <f>C6+1</f>
        <v>45305</v>
      </c>
      <c r="D7" s="62" t="s">
        <v>122</v>
      </c>
      <c r="E7" s="16" t="s">
        <v>70</v>
      </c>
      <c r="F7" s="63" t="str">
        <f>info!E7</f>
        <v>A.1.2. HFIS Ch. 4: Bond Pricing, Yield Measures, and Total Return pp. 76-94</v>
      </c>
      <c r="G7" s="63">
        <f>info!F7</f>
        <v>18</v>
      </c>
      <c r="H7" s="4" t="s">
        <v>43</v>
      </c>
      <c r="I7" s="6">
        <f>SUM($G$6:G7)</f>
        <v>30</v>
      </c>
      <c r="J7" s="64">
        <f t="shared" ref="J7" si="3">SUMIFS(PgCnt,CompFlag,"Yes",ActFDate,"&lt;="&amp;B7)</f>
        <v>56</v>
      </c>
      <c r="K7" s="36">
        <f t="shared" ref="K7" si="4">J7/I7</f>
        <v>1.8666666666666667</v>
      </c>
    </row>
    <row r="8" spans="1:15" ht="16" customHeight="1" x14ac:dyDescent="0.15">
      <c r="A8" s="35"/>
      <c r="B8" s="5">
        <f t="shared" si="2"/>
        <v>45308.230889235572</v>
      </c>
      <c r="C8" s="61">
        <f t="shared" ref="C8:C12" si="5">C7+1</f>
        <v>45306</v>
      </c>
      <c r="D8" s="62" t="s">
        <v>122</v>
      </c>
      <c r="E8" s="16" t="s">
        <v>70</v>
      </c>
      <c r="F8" s="63" t="str">
        <f>info!E8</f>
        <v>A.1.3. HFIS Ch. 7: U.S. Treasury Securities</v>
      </c>
      <c r="G8" s="63">
        <f>info!F8</f>
        <v>14</v>
      </c>
      <c r="H8" s="4" t="s">
        <v>43</v>
      </c>
      <c r="I8" s="6">
        <f>SUM($G$6:G8)</f>
        <v>44</v>
      </c>
      <c r="J8" s="64">
        <f t="shared" ref="J8:J70" si="6">SUMIFS(PgCnt,CompFlag,"Yes",ActFDate,"&lt;="&amp;B8)</f>
        <v>75</v>
      </c>
      <c r="K8" s="36">
        <f t="shared" ref="K8:K70" si="7">J8/I8</f>
        <v>1.7045454545454546</v>
      </c>
    </row>
    <row r="9" spans="1:15" ht="16" customHeight="1" x14ac:dyDescent="0.15">
      <c r="A9" s="35"/>
      <c r="B9" s="5">
        <f t="shared" si="2"/>
        <v>45308.839313572549</v>
      </c>
      <c r="C9" s="61">
        <f t="shared" si="5"/>
        <v>45307</v>
      </c>
      <c r="D9" s="62" t="s">
        <v>122</v>
      </c>
      <c r="E9" s="16" t="s">
        <v>70</v>
      </c>
      <c r="F9" s="63" t="str">
        <f>info!E9</f>
        <v>A.1.4. HFIS Ch. 8: Agency Debt Securities pp. 185-196</v>
      </c>
      <c r="G9" s="63">
        <f>info!F9</f>
        <v>12</v>
      </c>
      <c r="H9" s="4" t="s">
        <v>43</v>
      </c>
      <c r="I9" s="6">
        <f>SUM($G$6:G9)</f>
        <v>56</v>
      </c>
      <c r="J9" s="64">
        <f t="shared" si="6"/>
        <v>75</v>
      </c>
      <c r="K9" s="36">
        <f t="shared" si="7"/>
        <v>1.3392857142857142</v>
      </c>
    </row>
    <row r="10" spans="1:15" ht="16" customHeight="1" x14ac:dyDescent="0.15">
      <c r="A10" s="35"/>
      <c r="B10" s="5">
        <f t="shared" si="2"/>
        <v>45309.802652106089</v>
      </c>
      <c r="C10" s="61">
        <f t="shared" si="5"/>
        <v>45308</v>
      </c>
      <c r="D10" s="62" t="s">
        <v>122</v>
      </c>
      <c r="E10" s="16" t="s">
        <v>70</v>
      </c>
      <c r="F10" s="63" t="str">
        <f>info!E10</f>
        <v>A.1.5. HFIS Ch. 9: Municipal Bonds pp. 201-206 &amp; 209-221</v>
      </c>
      <c r="G10" s="63">
        <f>info!F10</f>
        <v>19</v>
      </c>
      <c r="H10" s="4" t="s">
        <v>43</v>
      </c>
      <c r="I10" s="6">
        <f>SUM($G$6:G10)</f>
        <v>75</v>
      </c>
      <c r="J10" s="64">
        <f t="shared" si="6"/>
        <v>103</v>
      </c>
      <c r="K10" s="36">
        <f t="shared" si="7"/>
        <v>1.3733333333333333</v>
      </c>
    </row>
    <row r="11" spans="1:15" ht="16" customHeight="1" x14ac:dyDescent="0.15">
      <c r="A11" s="35"/>
      <c r="B11" s="5">
        <f t="shared" si="2"/>
        <v>45311.222308892364</v>
      </c>
      <c r="C11" s="61">
        <f t="shared" si="5"/>
        <v>45309</v>
      </c>
      <c r="D11" s="62" t="s">
        <v>122</v>
      </c>
      <c r="E11" s="16" t="s">
        <v>70</v>
      </c>
      <c r="F11" s="63" t="str">
        <f>info!E11</f>
        <v>A.1.6. HFIS Ch. 10: Corporate Bonds pp. 235-262, excluding exhibits 10-1 &amp; 10-2</v>
      </c>
      <c r="G11" s="63">
        <f>info!F11</f>
        <v>28</v>
      </c>
      <c r="H11" s="4" t="s">
        <v>43</v>
      </c>
      <c r="I11" s="6">
        <f>SUM($G$6:G11)</f>
        <v>103</v>
      </c>
      <c r="J11" s="64">
        <f t="shared" si="6"/>
        <v>113</v>
      </c>
      <c r="K11" s="36">
        <f t="shared" si="7"/>
        <v>1.0970873786407767</v>
      </c>
    </row>
    <row r="12" spans="1:15" ht="16" customHeight="1" x14ac:dyDescent="0.15">
      <c r="A12" s="35"/>
      <c r="B12" s="5">
        <f t="shared" si="2"/>
        <v>45311.729329173177</v>
      </c>
      <c r="C12" s="61">
        <f t="shared" si="5"/>
        <v>45310</v>
      </c>
      <c r="D12" s="62" t="s">
        <v>122</v>
      </c>
      <c r="E12" s="16" t="s">
        <v>70</v>
      </c>
      <c r="F12" s="63" t="str">
        <f>info!E12</f>
        <v>A.1.7. HFIS Ch. 13: Commercial Paper (pp. 301-310)</v>
      </c>
      <c r="G12" s="63">
        <f>info!F12</f>
        <v>10</v>
      </c>
      <c r="H12" s="4" t="s">
        <v>43</v>
      </c>
      <c r="I12" s="6">
        <f>SUM($G$6:G12)</f>
        <v>113</v>
      </c>
      <c r="J12" s="64">
        <f t="shared" si="6"/>
        <v>113</v>
      </c>
      <c r="K12" s="36">
        <f t="shared" si="7"/>
        <v>1</v>
      </c>
    </row>
    <row r="13" spans="1:15" ht="16" customHeight="1" x14ac:dyDescent="0.15">
      <c r="A13" s="35"/>
      <c r="B13" s="5">
        <f t="shared" si="2"/>
        <v>45311.932137285505</v>
      </c>
      <c r="C13" s="61"/>
      <c r="D13" s="62" t="s">
        <v>122</v>
      </c>
      <c r="E13" s="16" t="s">
        <v>70</v>
      </c>
      <c r="F13" s="63" t="str">
        <f>info!E13</f>
        <v>A.1.8. HFIS Ch. 60: Financing Positions in the Bond Market pp. 1485-1488</v>
      </c>
      <c r="G13" s="63">
        <f>info!F13</f>
        <v>4</v>
      </c>
      <c r="H13" s="4" t="s">
        <v>43</v>
      </c>
      <c r="I13" s="6">
        <f>SUM($G$6:G13)</f>
        <v>117</v>
      </c>
      <c r="J13" s="64">
        <f t="shared" si="6"/>
        <v>113</v>
      </c>
      <c r="K13" s="36">
        <f t="shared" si="7"/>
        <v>0.96581196581196582</v>
      </c>
    </row>
    <row r="14" spans="1:15" ht="16" customHeight="1" x14ac:dyDescent="0.15">
      <c r="A14" s="35"/>
      <c r="B14" s="5">
        <f t="shared" si="2"/>
        <v>45312.540561622482</v>
      </c>
      <c r="C14" s="61"/>
      <c r="D14" s="62" t="s">
        <v>122</v>
      </c>
      <c r="E14" s="16" t="s">
        <v>70</v>
      </c>
      <c r="F14" s="63" t="str">
        <f>info!E14</f>
        <v>A.1.9. HFIS Ch. 14: Floating-Rate Securities</v>
      </c>
      <c r="G14" s="63">
        <f>info!F14</f>
        <v>12</v>
      </c>
      <c r="H14" s="4" t="s">
        <v>43</v>
      </c>
      <c r="I14" s="6">
        <f>SUM($G$6:G14)</f>
        <v>129</v>
      </c>
      <c r="J14" s="64">
        <f t="shared" si="6"/>
        <v>113</v>
      </c>
      <c r="K14" s="36">
        <f t="shared" si="7"/>
        <v>0.87596899224806202</v>
      </c>
    </row>
    <row r="15" spans="1:15" ht="16" customHeight="1" x14ac:dyDescent="0.15">
      <c r="A15" s="35"/>
      <c r="B15" s="5">
        <f t="shared" si="2"/>
        <v>45313.960218408756</v>
      </c>
      <c r="C15" s="61"/>
      <c r="D15" s="62" t="s">
        <v>122</v>
      </c>
      <c r="E15" s="16" t="s">
        <v>70</v>
      </c>
      <c r="F15" s="63" t="str">
        <f>info!E15</f>
        <v>A.1.10. HFIS Ch. 21: An Overview of Mortgages and the Mortgage Market</v>
      </c>
      <c r="G15" s="63">
        <f>info!F15</f>
        <v>28</v>
      </c>
      <c r="H15" s="4" t="s">
        <v>43</v>
      </c>
      <c r="I15" s="6">
        <f>SUM($G$6:G15)</f>
        <v>157</v>
      </c>
      <c r="J15" s="64">
        <f t="shared" si="6"/>
        <v>113</v>
      </c>
      <c r="K15" s="36">
        <f t="shared" si="7"/>
        <v>0.71974522292993626</v>
      </c>
    </row>
    <row r="16" spans="1:15" ht="16" customHeight="1" x14ac:dyDescent="0.15">
      <c r="A16" s="35"/>
      <c r="B16" s="5">
        <f t="shared" si="2"/>
        <v>45315.329173166945</v>
      </c>
      <c r="C16" s="61"/>
      <c r="D16" s="62" t="s">
        <v>122</v>
      </c>
      <c r="E16" s="16" t="s">
        <v>70</v>
      </c>
      <c r="F16" s="63" t="str">
        <f>info!E16</f>
        <v>A.1.11. HFIS Ch. 22: Agency Mortgage Passthrough Securities</v>
      </c>
      <c r="G16" s="63">
        <f>info!F16</f>
        <v>27</v>
      </c>
      <c r="H16" s="4" t="s">
        <v>43</v>
      </c>
      <c r="I16" s="6">
        <f>SUM($G$6:G16)</f>
        <v>184</v>
      </c>
      <c r="J16" s="64">
        <f t="shared" si="6"/>
        <v>113</v>
      </c>
      <c r="K16" s="36">
        <f t="shared" si="7"/>
        <v>0.61413043478260865</v>
      </c>
    </row>
    <row r="17" spans="1:12" ht="16" customHeight="1" x14ac:dyDescent="0.15">
      <c r="A17" s="35"/>
      <c r="B17" s="5">
        <f t="shared" si="2"/>
        <v>45316.292511700485</v>
      </c>
      <c r="C17" s="61"/>
      <c r="D17" s="62" t="s">
        <v>122</v>
      </c>
      <c r="E17" s="16" t="s">
        <v>70</v>
      </c>
      <c r="F17" s="63" t="str">
        <f>info!E17</f>
        <v>A.1.12. HFIS Ch. 23: Agency Collateralized Mortgage Obligations pp. 499-508 &amp; 520-528</v>
      </c>
      <c r="G17" s="63">
        <f>info!F17</f>
        <v>19</v>
      </c>
      <c r="H17" s="4" t="s">
        <v>43</v>
      </c>
      <c r="I17" s="6">
        <f>SUM($G$6:G17)</f>
        <v>203</v>
      </c>
      <c r="J17" s="64">
        <f t="shared" si="6"/>
        <v>113</v>
      </c>
      <c r="K17" s="36">
        <f t="shared" si="7"/>
        <v>0.55665024630541871</v>
      </c>
    </row>
    <row r="18" spans="1:12" ht="16" customHeight="1" x14ac:dyDescent="0.15">
      <c r="A18" s="35"/>
      <c r="B18" s="5">
        <f t="shared" si="2"/>
        <v>45316.799531981298</v>
      </c>
      <c r="C18" s="61"/>
      <c r="D18" s="62" t="s">
        <v>122</v>
      </c>
      <c r="E18" s="16" t="s">
        <v>70</v>
      </c>
      <c r="F18" s="63" t="str">
        <f>info!E18</f>
        <v>A.1.13. HFIS Ch. 30: Collateralized Loan Obligations</v>
      </c>
      <c r="G18" s="63">
        <f>info!F18</f>
        <v>10</v>
      </c>
      <c r="H18" s="4" t="s">
        <v>43</v>
      </c>
      <c r="I18" s="6">
        <f>SUM($G$6:G18)</f>
        <v>213</v>
      </c>
      <c r="J18" s="64">
        <f t="shared" si="6"/>
        <v>113</v>
      </c>
      <c r="K18" s="36">
        <f t="shared" si="7"/>
        <v>0.53051643192488263</v>
      </c>
    </row>
    <row r="19" spans="1:12" ht="16" customHeight="1" x14ac:dyDescent="0.15">
      <c r="A19" s="35"/>
      <c r="B19" s="5">
        <f t="shared" si="2"/>
        <v>45317.154446177869</v>
      </c>
      <c r="C19" s="61"/>
      <c r="D19" s="62" t="s">
        <v>122</v>
      </c>
      <c r="E19" s="16" t="s">
        <v>70</v>
      </c>
      <c r="F19" s="63" t="str">
        <f>info!E19</f>
        <v>A.1.14. LAM-151: High Yield Bond Market Primer</v>
      </c>
      <c r="G19" s="63">
        <f>info!F19</f>
        <v>7</v>
      </c>
      <c r="H19" s="4" t="s">
        <v>43</v>
      </c>
      <c r="I19" s="6">
        <f>SUM($G$6:G19)</f>
        <v>220</v>
      </c>
      <c r="J19" s="64">
        <f t="shared" si="6"/>
        <v>113</v>
      </c>
      <c r="K19" s="36">
        <f t="shared" si="7"/>
        <v>0.51363636363636367</v>
      </c>
    </row>
    <row r="20" spans="1:12" ht="16" customHeight="1" x14ac:dyDescent="0.15">
      <c r="A20" s="35"/>
      <c r="B20" s="5">
        <f t="shared" si="2"/>
        <v>45318.6755070203</v>
      </c>
      <c r="C20" s="61"/>
      <c r="D20" s="62" t="s">
        <v>122</v>
      </c>
      <c r="E20" s="16" t="s">
        <v>71</v>
      </c>
      <c r="F20" s="63" t="str">
        <f>info!E20</f>
        <v>A.2.1. LAM-154: Interest Rate Forwards and Futures Ch 7, Sections 7.2-7.5 &amp; 7A</v>
      </c>
      <c r="G20" s="63">
        <f>info!F20</f>
        <v>30</v>
      </c>
      <c r="H20" s="4" t="s">
        <v>43</v>
      </c>
      <c r="I20" s="6">
        <f>SUM($G$6:G20)</f>
        <v>250</v>
      </c>
      <c r="J20" s="64">
        <f t="shared" si="6"/>
        <v>113</v>
      </c>
      <c r="K20" s="36">
        <f t="shared" si="7"/>
        <v>0.45200000000000001</v>
      </c>
    </row>
    <row r="21" spans="1:12" ht="16" customHeight="1" x14ac:dyDescent="0.15">
      <c r="A21" s="35"/>
      <c r="B21" s="5">
        <f t="shared" si="2"/>
        <v>45319.081123244949</v>
      </c>
      <c r="C21" s="61"/>
      <c r="D21" s="62" t="s">
        <v>122</v>
      </c>
      <c r="E21" s="16" t="s">
        <v>71</v>
      </c>
      <c r="F21" s="63" t="str">
        <f>info!E21</f>
        <v>A.2.2. HFIS Ch. 64: Interest-Rate Swaps pp. 1575-1580 &amp; 1588-1589</v>
      </c>
      <c r="G21" s="63">
        <f>info!F21</f>
        <v>8</v>
      </c>
      <c r="H21" s="4" t="s">
        <v>43</v>
      </c>
      <c r="I21" s="6">
        <f>SUM($G$6:G21)</f>
        <v>258</v>
      </c>
      <c r="J21" s="64">
        <f t="shared" si="6"/>
        <v>113</v>
      </c>
      <c r="K21" s="36">
        <f t="shared" si="7"/>
        <v>0.43798449612403101</v>
      </c>
    </row>
    <row r="22" spans="1:12" ht="16" customHeight="1" x14ac:dyDescent="0.15">
      <c r="A22" s="35"/>
      <c r="B22" s="5">
        <f t="shared" si="2"/>
        <v>45319.841653666168</v>
      </c>
      <c r="C22" s="61"/>
      <c r="D22" s="62" t="s">
        <v>122</v>
      </c>
      <c r="E22" s="16" t="s">
        <v>71</v>
      </c>
      <c r="F22" s="63" t="str">
        <f>info!E22</f>
        <v>A.2.3. HFIS Ch. 68: Credit Derivatives pp. 1657-1671</v>
      </c>
      <c r="G22" s="63">
        <f>info!F22</f>
        <v>15</v>
      </c>
      <c r="H22" s="4" t="s">
        <v>43</v>
      </c>
      <c r="I22" s="6">
        <f>SUM($G$6:G22)</f>
        <v>273</v>
      </c>
      <c r="J22" s="64">
        <f t="shared" si="6"/>
        <v>113</v>
      </c>
      <c r="K22" s="36">
        <f t="shared" si="7"/>
        <v>0.41391941391941389</v>
      </c>
      <c r="L22" s="7"/>
    </row>
    <row r="23" spans="1:12" ht="16" customHeight="1" x14ac:dyDescent="0.15">
      <c r="A23" s="35"/>
      <c r="B23" s="5">
        <f t="shared" si="2"/>
        <v>45320.551482059302</v>
      </c>
      <c r="C23" s="61"/>
      <c r="D23" s="62" t="s">
        <v>122</v>
      </c>
      <c r="E23" s="16" t="s">
        <v>71</v>
      </c>
      <c r="F23" s="63" t="str">
        <f>info!E23</f>
        <v>A.2.4. MIP Ch. 8, Section 3: Real Estate Section 3</v>
      </c>
      <c r="G23" s="63">
        <f>info!F23</f>
        <v>14</v>
      </c>
      <c r="H23" s="4" t="s">
        <v>43</v>
      </c>
      <c r="I23" s="6">
        <f>SUM($G$6:G23)</f>
        <v>287</v>
      </c>
      <c r="J23" s="64">
        <f t="shared" si="6"/>
        <v>113</v>
      </c>
      <c r="K23" s="36">
        <f t="shared" si="7"/>
        <v>0.39372822299651566</v>
      </c>
      <c r="L23" s="7"/>
    </row>
    <row r="24" spans="1:12" ht="16" customHeight="1" x14ac:dyDescent="0.15">
      <c r="A24" s="35"/>
      <c r="B24" s="5">
        <f t="shared" si="2"/>
        <v>45320.703588143544</v>
      </c>
      <c r="C24" s="61"/>
      <c r="D24" s="62" t="s">
        <v>122</v>
      </c>
      <c r="E24" s="16" t="s">
        <v>71</v>
      </c>
      <c r="F24" s="63" t="str">
        <f>info!E24</f>
        <v>A.2.5. LAM-155: Secured Overnight Financing Rate (SOFR)</v>
      </c>
      <c r="G24" s="63">
        <f>info!F24</f>
        <v>3</v>
      </c>
      <c r="H24" s="4" t="s">
        <v>43</v>
      </c>
      <c r="I24" s="6">
        <f>SUM($G$6:G24)</f>
        <v>290</v>
      </c>
      <c r="J24" s="64">
        <f t="shared" si="6"/>
        <v>113</v>
      </c>
      <c r="K24" s="36">
        <f t="shared" si="7"/>
        <v>0.3896551724137931</v>
      </c>
      <c r="L24" s="7"/>
    </row>
    <row r="25" spans="1:12" s="8" customFormat="1" ht="16" customHeight="1" x14ac:dyDescent="0.15">
      <c r="A25" s="37"/>
      <c r="B25" s="65">
        <f t="shared" si="2"/>
        <v>45320.703588143544</v>
      </c>
      <c r="C25" s="66"/>
      <c r="D25" s="67"/>
      <c r="E25" s="67"/>
      <c r="F25" s="68" t="s">
        <v>51</v>
      </c>
      <c r="G25" s="69"/>
      <c r="H25" s="70" t="s">
        <v>43</v>
      </c>
      <c r="I25" s="41">
        <f>SUM($G$6:G25)</f>
        <v>290</v>
      </c>
      <c r="J25" s="71">
        <f t="shared" si="6"/>
        <v>113</v>
      </c>
      <c r="K25" s="42">
        <f t="shared" si="7"/>
        <v>0.3896551724137931</v>
      </c>
    </row>
    <row r="26" spans="1:12" ht="16" customHeight="1" x14ac:dyDescent="0.15">
      <c r="A26" s="35"/>
      <c r="B26" s="5">
        <f t="shared" si="2"/>
        <v>45321.616224649006</v>
      </c>
      <c r="C26" s="61"/>
      <c r="D26" s="60" t="s">
        <v>67</v>
      </c>
      <c r="E26" s="16" t="s">
        <v>72</v>
      </c>
      <c r="F26" s="63" t="str">
        <f>info!E26</f>
        <v>B.1.1. LAM-132: Cluster Analysis: A Spatial Approach to Actuarial Modeling</v>
      </c>
      <c r="G26" s="16">
        <v>18</v>
      </c>
      <c r="H26" s="4" t="s">
        <v>43</v>
      </c>
      <c r="I26" s="6">
        <f>SUM($G$6:G26)</f>
        <v>308</v>
      </c>
      <c r="J26" s="64">
        <f t="shared" si="6"/>
        <v>113</v>
      </c>
      <c r="K26" s="36">
        <f t="shared" si="7"/>
        <v>0.36688311688311687</v>
      </c>
    </row>
    <row r="27" spans="1:12" ht="16" customHeight="1" x14ac:dyDescent="0.15">
      <c r="A27" s="35"/>
      <c r="B27" s="5">
        <f t="shared" si="2"/>
        <v>45324.202028081141</v>
      </c>
      <c r="C27" s="61"/>
      <c r="D27" s="60" t="s">
        <v>67</v>
      </c>
      <c r="E27" s="16" t="s">
        <v>72</v>
      </c>
      <c r="F27" s="63" t="str">
        <f>info!E27</f>
        <v>B.1.2. Model Efficiency Study Results, Nov 2011</v>
      </c>
      <c r="G27" s="16">
        <v>51</v>
      </c>
      <c r="H27" s="4" t="s">
        <v>43</v>
      </c>
      <c r="I27" s="6">
        <f>SUM($G$6:G27)</f>
        <v>359</v>
      </c>
      <c r="J27" s="64">
        <f t="shared" si="6"/>
        <v>113</v>
      </c>
      <c r="K27" s="36">
        <f t="shared" si="7"/>
        <v>0.31476323119777161</v>
      </c>
    </row>
    <row r="28" spans="1:12" ht="16" customHeight="1" x14ac:dyDescent="0.15">
      <c r="A28" s="35"/>
      <c r="B28" s="5">
        <f>B27+VLOOKUP(F28,DayLookUp,4,FALSE)</f>
        <v>45325.114664586603</v>
      </c>
      <c r="C28" s="61"/>
      <c r="D28" s="60" t="s">
        <v>67</v>
      </c>
      <c r="E28" s="16" t="s">
        <v>72</v>
      </c>
      <c r="F28" s="63" t="str">
        <f>info!E28</f>
        <v>B.1.3. LAM-130: Diversification: Consideration on Modelling Aspects &amp; Related Fungibility and Transferability, CRO, Oct 2013, pp. 1-18</v>
      </c>
      <c r="G28" s="16">
        <v>18</v>
      </c>
      <c r="H28" s="4" t="s">
        <v>43</v>
      </c>
      <c r="I28" s="6">
        <f>SUM($G$6:G28)</f>
        <v>377</v>
      </c>
      <c r="J28" s="64">
        <f t="shared" si="6"/>
        <v>113</v>
      </c>
      <c r="K28" s="36">
        <f t="shared" si="7"/>
        <v>0.29973474801061006</v>
      </c>
    </row>
    <row r="29" spans="1:12" ht="16" customHeight="1" x14ac:dyDescent="0.15">
      <c r="A29" s="35"/>
      <c r="B29" s="5">
        <f t="shared" si="2"/>
        <v>45325.824492979737</v>
      </c>
      <c r="C29" s="61"/>
      <c r="D29" s="60" t="s">
        <v>67</v>
      </c>
      <c r="E29" s="16" t="s">
        <v>73</v>
      </c>
      <c r="F29" s="63" t="str">
        <f>info!E29</f>
        <v>B.2.1. Hardy Ch. 1</v>
      </c>
      <c r="G29" s="16">
        <v>14</v>
      </c>
      <c r="H29" s="4" t="s">
        <v>43</v>
      </c>
      <c r="I29" s="6">
        <f>SUM($G$6:G29)</f>
        <v>391</v>
      </c>
      <c r="J29" s="64">
        <f t="shared" si="6"/>
        <v>113</v>
      </c>
      <c r="K29" s="36">
        <f t="shared" si="7"/>
        <v>0.28900255754475701</v>
      </c>
    </row>
    <row r="30" spans="1:12" ht="16" customHeight="1" x14ac:dyDescent="0.15">
      <c r="A30" s="35"/>
      <c r="B30" s="5">
        <f t="shared" si="2"/>
        <v>45327.244149766011</v>
      </c>
      <c r="C30" s="61"/>
      <c r="D30" s="60" t="s">
        <v>67</v>
      </c>
      <c r="E30" s="16" t="s">
        <v>73</v>
      </c>
      <c r="F30" s="63" t="str">
        <f>info!E30</f>
        <v>B.2.2. Hardy Ch. 2</v>
      </c>
      <c r="G30" s="16">
        <v>28</v>
      </c>
      <c r="H30" s="4" t="s">
        <v>43</v>
      </c>
      <c r="I30" s="6">
        <f>SUM($G$6:G30)</f>
        <v>419</v>
      </c>
      <c r="J30" s="64">
        <f t="shared" si="6"/>
        <v>113</v>
      </c>
      <c r="K30" s="36">
        <f t="shared" si="7"/>
        <v>0.26968973747016706</v>
      </c>
    </row>
    <row r="31" spans="1:12" ht="16" customHeight="1" x14ac:dyDescent="0.15">
      <c r="A31" s="35"/>
      <c r="B31" s="5">
        <f t="shared" si="2"/>
        <v>45328.258190327637</v>
      </c>
      <c r="C31" s="61"/>
      <c r="D31" s="60" t="s">
        <v>67</v>
      </c>
      <c r="E31" s="16" t="s">
        <v>73</v>
      </c>
      <c r="F31" s="63" t="str">
        <f>info!E31</f>
        <v>B.2.3. Hardy Ch. 6</v>
      </c>
      <c r="G31" s="16">
        <v>20</v>
      </c>
      <c r="H31" s="4" t="s">
        <v>43</v>
      </c>
      <c r="I31" s="6">
        <f>SUM($G$6:G31)</f>
        <v>439</v>
      </c>
      <c r="J31" s="64">
        <f t="shared" si="6"/>
        <v>113</v>
      </c>
      <c r="K31" s="36">
        <f t="shared" si="7"/>
        <v>0.25740318906605925</v>
      </c>
    </row>
    <row r="32" spans="1:12" ht="16" customHeight="1" x14ac:dyDescent="0.15">
      <c r="A32" s="35"/>
      <c r="B32" s="5">
        <f t="shared" si="2"/>
        <v>45328.815912636528</v>
      </c>
      <c r="C32" s="61"/>
      <c r="D32" s="60" t="s">
        <v>67</v>
      </c>
      <c r="E32" s="16" t="s">
        <v>73</v>
      </c>
      <c r="F32" s="63" t="str">
        <f>info!E32</f>
        <v>B.2.4. Hardy Ch. 7 (pp. 115-125)</v>
      </c>
      <c r="G32" s="16">
        <v>11</v>
      </c>
      <c r="H32" s="4" t="s">
        <v>43</v>
      </c>
      <c r="I32" s="6">
        <f>SUM($G$6:G32)</f>
        <v>450</v>
      </c>
      <c r="J32" s="64">
        <f t="shared" si="6"/>
        <v>113</v>
      </c>
      <c r="K32" s="36">
        <f t="shared" si="7"/>
        <v>0.25111111111111112</v>
      </c>
    </row>
    <row r="33" spans="1:11" ht="16" customHeight="1" x14ac:dyDescent="0.15">
      <c r="A33" s="35"/>
      <c r="B33" s="5">
        <f t="shared" si="2"/>
        <v>45329.373634945419</v>
      </c>
      <c r="C33" s="61"/>
      <c r="D33" s="60" t="s">
        <v>67</v>
      </c>
      <c r="E33" s="16" t="s">
        <v>73</v>
      </c>
      <c r="F33" s="63" t="str">
        <f>info!E33</f>
        <v>B.2.5. Hardy Ch. 8 (pp. 133-143)</v>
      </c>
      <c r="G33" s="16">
        <v>11</v>
      </c>
      <c r="H33" s="4" t="s">
        <v>43</v>
      </c>
      <c r="I33" s="6">
        <f>SUM($G$6:G33)</f>
        <v>461</v>
      </c>
      <c r="J33" s="64">
        <f t="shared" si="6"/>
        <v>113</v>
      </c>
      <c r="K33" s="36">
        <f t="shared" si="7"/>
        <v>0.24511930585683298</v>
      </c>
    </row>
    <row r="34" spans="1:11" ht="16" customHeight="1" x14ac:dyDescent="0.15">
      <c r="A34" s="35"/>
      <c r="B34" s="5">
        <f t="shared" si="2"/>
        <v>45330.184867394717</v>
      </c>
      <c r="C34" s="61"/>
      <c r="D34" s="60" t="s">
        <v>67</v>
      </c>
      <c r="E34" s="16" t="s">
        <v>73</v>
      </c>
      <c r="F34" s="63" t="str">
        <f>info!E34</f>
        <v>B.2.6. Hardy Ch. 12</v>
      </c>
      <c r="G34" s="16">
        <v>16</v>
      </c>
      <c r="H34" s="4" t="s">
        <v>43</v>
      </c>
      <c r="I34" s="6">
        <f>SUM($G$6:G34)</f>
        <v>477</v>
      </c>
      <c r="J34" s="64">
        <f t="shared" si="6"/>
        <v>113</v>
      </c>
      <c r="K34" s="36">
        <f t="shared" si="7"/>
        <v>0.23689727463312368</v>
      </c>
    </row>
    <row r="35" spans="1:11" ht="16" customHeight="1" x14ac:dyDescent="0.15">
      <c r="A35" s="35"/>
      <c r="B35" s="5">
        <f t="shared" si="2"/>
        <v>45331.553822152906</v>
      </c>
      <c r="C35" s="61"/>
      <c r="D35" s="60" t="s">
        <v>67</v>
      </c>
      <c r="E35" s="16" t="s">
        <v>73</v>
      </c>
      <c r="F35" s="63" t="str">
        <f>info!E35</f>
        <v>B.2.7. Hardy Ch. 13</v>
      </c>
      <c r="G35" s="16">
        <v>27</v>
      </c>
      <c r="H35" s="4" t="s">
        <v>43</v>
      </c>
      <c r="I35" s="6">
        <f>SUM($G$6:G35)</f>
        <v>504</v>
      </c>
      <c r="J35" s="64">
        <f t="shared" si="6"/>
        <v>113</v>
      </c>
      <c r="K35" s="36">
        <f t="shared" si="7"/>
        <v>0.22420634920634921</v>
      </c>
    </row>
    <row r="36" spans="1:11" ht="16" customHeight="1" x14ac:dyDescent="0.15">
      <c r="A36" s="35"/>
      <c r="B36" s="5">
        <f t="shared" si="2"/>
        <v>45332.26365054604</v>
      </c>
      <c r="C36" s="61"/>
      <c r="D36" s="60" t="s">
        <v>67</v>
      </c>
      <c r="E36" s="16" t="s">
        <v>73</v>
      </c>
      <c r="F36" s="63" t="str">
        <f>info!E36</f>
        <v>B.2.8. LAM-139: Simulation of a Guaranteed Minimum Annuity Benefit, Freedman</v>
      </c>
      <c r="G36" s="16">
        <v>14</v>
      </c>
      <c r="H36" s="4" t="s">
        <v>43</v>
      </c>
      <c r="I36" s="6">
        <f>SUM($G$6:G36)</f>
        <v>518</v>
      </c>
      <c r="J36" s="64">
        <f t="shared" si="6"/>
        <v>113</v>
      </c>
      <c r="K36" s="36">
        <f t="shared" si="7"/>
        <v>0.21814671814671815</v>
      </c>
    </row>
    <row r="37" spans="1:11" ht="16" customHeight="1" x14ac:dyDescent="0.15">
      <c r="A37" s="35"/>
      <c r="B37" s="5">
        <f t="shared" si="2"/>
        <v>45332.365054602204</v>
      </c>
      <c r="C37" s="61"/>
      <c r="D37" s="60" t="s">
        <v>67</v>
      </c>
      <c r="E37" s="16" t="s">
        <v>74</v>
      </c>
      <c r="F37" s="63" t="str">
        <f>info!E37</f>
        <v>B.3.1. LAM-141: Case Study: LTC Insurance First Principles Modeling, Modeling</v>
      </c>
      <c r="G37" s="16">
        <v>2</v>
      </c>
      <c r="H37" s="4" t="s">
        <v>43</v>
      </c>
      <c r="I37" s="6">
        <f>SUM($G$6:G37)</f>
        <v>520</v>
      </c>
      <c r="J37" s="64">
        <f t="shared" si="6"/>
        <v>113</v>
      </c>
      <c r="K37" s="36">
        <f t="shared" si="7"/>
        <v>0.21730769230769231</v>
      </c>
    </row>
    <row r="38" spans="1:11" ht="16" customHeight="1" x14ac:dyDescent="0.15">
      <c r="A38" s="35"/>
      <c r="B38" s="5">
        <f t="shared" si="2"/>
        <v>45332.567862714532</v>
      </c>
      <c r="C38" s="61"/>
      <c r="D38" s="60" t="s">
        <v>67</v>
      </c>
      <c r="E38" s="16" t="s">
        <v>74</v>
      </c>
      <c r="F38" s="63" t="str">
        <f>info!E38</f>
        <v>B.3.1. LAM-142: Case Study: LTC Insurance First Principles Modeling: Mortality Assumptions</v>
      </c>
      <c r="G38" s="16">
        <v>4</v>
      </c>
      <c r="H38" s="4" t="s">
        <v>43</v>
      </c>
      <c r="I38" s="6">
        <f>SUM($G$6:G38)</f>
        <v>524</v>
      </c>
      <c r="J38" s="64">
        <f t="shared" si="6"/>
        <v>113</v>
      </c>
      <c r="K38" s="36">
        <f t="shared" si="7"/>
        <v>0.21564885496183206</v>
      </c>
    </row>
    <row r="39" spans="1:11" ht="16" customHeight="1" x14ac:dyDescent="0.15">
      <c r="A39" s="35"/>
      <c r="B39" s="5">
        <f t="shared" si="2"/>
        <v>45332.872074883016</v>
      </c>
      <c r="C39" s="61"/>
      <c r="D39" s="60" t="s">
        <v>67</v>
      </c>
      <c r="E39" s="16" t="s">
        <v>74</v>
      </c>
      <c r="F39" s="63" t="str">
        <f>info!E39</f>
        <v>B.3.1. LAM-143: Case Study: LTC Insurance First Principles Modeling: Lapse Assumptions</v>
      </c>
      <c r="G39" s="16">
        <v>6</v>
      </c>
      <c r="H39" s="4" t="s">
        <v>43</v>
      </c>
      <c r="I39" s="6">
        <f>SUM($G$6:G39)</f>
        <v>530</v>
      </c>
      <c r="J39" s="64">
        <f t="shared" si="6"/>
        <v>113</v>
      </c>
      <c r="K39" s="36">
        <f t="shared" si="7"/>
        <v>0.21320754716981133</v>
      </c>
    </row>
    <row r="40" spans="1:11" s="8" customFormat="1" ht="16" customHeight="1" x14ac:dyDescent="0.15">
      <c r="A40" s="37"/>
      <c r="B40" s="65">
        <f t="shared" si="2"/>
        <v>45332.872074883016</v>
      </c>
      <c r="C40" s="66"/>
      <c r="D40" s="67"/>
      <c r="E40" s="67"/>
      <c r="F40" s="72" t="s">
        <v>52</v>
      </c>
      <c r="G40" s="73"/>
      <c r="H40" s="70" t="s">
        <v>43</v>
      </c>
      <c r="I40" s="41">
        <f>SUM($G$6:G40)</f>
        <v>530</v>
      </c>
      <c r="J40" s="71">
        <f t="shared" si="6"/>
        <v>113</v>
      </c>
      <c r="K40" s="42">
        <f t="shared" si="7"/>
        <v>0.21320754716981133</v>
      </c>
    </row>
    <row r="41" spans="1:11" ht="16" customHeight="1" x14ac:dyDescent="0.15">
      <c r="A41" s="35"/>
      <c r="B41" s="5">
        <f t="shared" si="2"/>
        <v>45334.241029641205</v>
      </c>
      <c r="C41" s="61"/>
      <c r="D41" s="60" t="s">
        <v>68</v>
      </c>
      <c r="E41" s="16" t="s">
        <v>75</v>
      </c>
      <c r="F41" s="63" t="str">
        <f>info!E41</f>
        <v>C.1.1. LAM-135: Stochastic Modeling, Theory and Reality from and Actuarial Perspective Sections I.A, I.B-I.B.3.a,
I.B.4 &amp; I.D-I.D.3</v>
      </c>
      <c r="G41" s="63">
        <f>info!F41</f>
        <v>27</v>
      </c>
      <c r="H41" s="4" t="s">
        <v>43</v>
      </c>
      <c r="I41" s="6">
        <f>SUM($G$6:G41)</f>
        <v>557</v>
      </c>
      <c r="J41" s="64">
        <f t="shared" si="6"/>
        <v>113</v>
      </c>
      <c r="K41" s="36">
        <f t="shared" si="7"/>
        <v>0.20287253141831238</v>
      </c>
    </row>
    <row r="42" spans="1:11" ht="16" customHeight="1" x14ac:dyDescent="0.15">
      <c r="A42" s="35"/>
      <c r="B42" s="5">
        <f t="shared" si="2"/>
        <v>45335.711388455558</v>
      </c>
      <c r="C42" s="61"/>
      <c r="D42" s="60" t="s">
        <v>68</v>
      </c>
      <c r="E42" s="16" t="s">
        <v>75</v>
      </c>
      <c r="F42" s="63" t="str">
        <f>info!E42</f>
        <v>C.1.2. LAM-135: Stochastic Modeling, Theory and Reality from and Actuarial Perspective, Section II.B.I</v>
      </c>
      <c r="G42" s="63">
        <f>info!F42</f>
        <v>29</v>
      </c>
      <c r="H42" s="4" t="s">
        <v>43</v>
      </c>
      <c r="I42" s="6">
        <f>SUM($G$6:G42)</f>
        <v>586</v>
      </c>
      <c r="J42" s="64">
        <f t="shared" si="6"/>
        <v>113</v>
      </c>
      <c r="K42" s="36">
        <f t="shared" si="7"/>
        <v>0.19283276450511946</v>
      </c>
    </row>
    <row r="43" spans="1:11" ht="16" customHeight="1" x14ac:dyDescent="0.15">
      <c r="A43" s="35"/>
      <c r="B43" s="5">
        <f t="shared" si="2"/>
        <v>45336.066302652129</v>
      </c>
      <c r="C43" s="61"/>
      <c r="D43" s="60" t="s">
        <v>68</v>
      </c>
      <c r="E43" s="16" t="s">
        <v>75</v>
      </c>
      <c r="F43" s="63" t="str">
        <f>info!E43</f>
        <v>C.1.3. Stochastic Modeling is on the Rise, Product Matters, Nov 2016</v>
      </c>
      <c r="G43" s="63">
        <f>info!F43</f>
        <v>7</v>
      </c>
      <c r="H43" s="4" t="s">
        <v>43</v>
      </c>
      <c r="I43" s="6">
        <f>SUM($G$6:G43)</f>
        <v>593</v>
      </c>
      <c r="J43" s="64">
        <f t="shared" si="6"/>
        <v>113</v>
      </c>
      <c r="K43" s="36">
        <f t="shared" si="7"/>
        <v>0.1905564924114671</v>
      </c>
    </row>
    <row r="44" spans="1:11" ht="16" customHeight="1" x14ac:dyDescent="0.15">
      <c r="A44" s="35"/>
      <c r="B44" s="5">
        <f t="shared" si="2"/>
        <v>45337.536661466482</v>
      </c>
      <c r="C44" s="61"/>
      <c r="D44" s="60" t="s">
        <v>68</v>
      </c>
      <c r="E44" s="16" t="s">
        <v>75</v>
      </c>
      <c r="F44" s="63" t="str">
        <f>info!E44</f>
        <v>C.1.4. Stochastic Analysis of Long Term Multiple-Decrement Contracts, 2008 (excluding Attachments)</v>
      </c>
      <c r="G44" s="63">
        <f>info!F44</f>
        <v>29</v>
      </c>
      <c r="H44" s="4" t="s">
        <v>43</v>
      </c>
      <c r="I44" s="6">
        <f>SUM($G$6:G44)</f>
        <v>622</v>
      </c>
      <c r="J44" s="64">
        <f t="shared" si="6"/>
        <v>113</v>
      </c>
      <c r="K44" s="36">
        <f t="shared" si="7"/>
        <v>0.18167202572347266</v>
      </c>
    </row>
    <row r="45" spans="1:11" ht="16" customHeight="1" x14ac:dyDescent="0.15">
      <c r="A45" s="35"/>
      <c r="B45" s="5">
        <f t="shared" si="2"/>
        <v>45337.73946957881</v>
      </c>
      <c r="C45" s="61"/>
      <c r="D45" s="60" t="s">
        <v>68</v>
      </c>
      <c r="E45" s="16" t="s">
        <v>75</v>
      </c>
      <c r="F45" s="63" t="str">
        <f>info!E45</f>
        <v>C.1.5. Beware of Stochastic Model Risk!</v>
      </c>
      <c r="G45" s="63">
        <f>info!F45</f>
        <v>4</v>
      </c>
      <c r="H45" s="4" t="s">
        <v>43</v>
      </c>
      <c r="I45" s="6">
        <f>SUM($G$6:G45)</f>
        <v>626</v>
      </c>
      <c r="J45" s="64">
        <f t="shared" si="6"/>
        <v>113</v>
      </c>
      <c r="K45" s="36">
        <f t="shared" si="7"/>
        <v>0.18051118210862621</v>
      </c>
    </row>
    <row r="46" spans="1:11" ht="16" customHeight="1" x14ac:dyDescent="0.15">
      <c r="A46" s="35"/>
      <c r="B46" s="5">
        <f t="shared" si="2"/>
        <v>45341.542121684892</v>
      </c>
      <c r="C46" s="61"/>
      <c r="D46" s="60" t="s">
        <v>68</v>
      </c>
      <c r="E46" s="16" t="s">
        <v>119</v>
      </c>
      <c r="F46" s="63" t="str">
        <f>info!E46</f>
        <v>C.2.1. Economic Scenario Generators: A Practical Guide, 2016 (Ch. 1, 2, 4.1, 5, 6, 9, 10, 11.1 &amp; 11.3)</v>
      </c>
      <c r="G46" s="63">
        <f>info!F46</f>
        <v>75</v>
      </c>
      <c r="H46" s="4" t="s">
        <v>43</v>
      </c>
      <c r="I46" s="6">
        <f>SUM($G$6:G46)</f>
        <v>701</v>
      </c>
      <c r="J46" s="64">
        <f t="shared" si="6"/>
        <v>113</v>
      </c>
      <c r="K46" s="36">
        <f t="shared" si="7"/>
        <v>0.16119828815977175</v>
      </c>
    </row>
    <row r="47" spans="1:11" ht="16" customHeight="1" x14ac:dyDescent="0.15">
      <c r="A47" s="35"/>
      <c r="B47" s="5">
        <f t="shared" si="2"/>
        <v>45342.150546021869</v>
      </c>
      <c r="C47" s="61"/>
      <c r="D47" s="60" t="s">
        <v>68</v>
      </c>
      <c r="E47" s="16" t="s">
        <v>119</v>
      </c>
      <c r="F47" s="63" t="str">
        <f>info!E47</f>
        <v>C.2.2. LAM-148: Introduction to Economic Scenario Generators - Selecting and Specifying ESGs</v>
      </c>
      <c r="G47" s="63">
        <f>info!F47</f>
        <v>12</v>
      </c>
      <c r="H47" s="4" t="s">
        <v>43</v>
      </c>
      <c r="I47" s="6">
        <f>SUM($G$6:G47)</f>
        <v>713</v>
      </c>
      <c r="J47" s="64">
        <f t="shared" si="6"/>
        <v>113</v>
      </c>
      <c r="K47" s="36">
        <f t="shared" si="7"/>
        <v>0.15848527349228611</v>
      </c>
    </row>
    <row r="48" spans="1:11" ht="16" customHeight="1" x14ac:dyDescent="0.15">
      <c r="A48" s="35"/>
      <c r="B48" s="5">
        <f t="shared" si="2"/>
        <v>45343.215288611573</v>
      </c>
      <c r="C48" s="61"/>
      <c r="D48" s="60" t="s">
        <v>68</v>
      </c>
      <c r="E48" s="16" t="s">
        <v>76</v>
      </c>
      <c r="F48" s="63" t="str">
        <f>info!E48</f>
        <v>C.3.1. LAM-137: Multi-state Transition Models with Actuarial Applications, sections 1 &amp; 2</v>
      </c>
      <c r="G48" s="63">
        <f>info!F48</f>
        <v>21</v>
      </c>
      <c r="H48" s="4" t="s">
        <v>43</v>
      </c>
      <c r="I48" s="6">
        <f>SUM($G$6:G48)</f>
        <v>734</v>
      </c>
      <c r="J48" s="64">
        <f t="shared" si="6"/>
        <v>113</v>
      </c>
      <c r="K48" s="36">
        <f t="shared" si="7"/>
        <v>0.15395095367847411</v>
      </c>
    </row>
    <row r="49" spans="1:11" ht="16" customHeight="1" x14ac:dyDescent="0.15">
      <c r="A49" s="35"/>
      <c r="B49" s="5">
        <f t="shared" si="2"/>
        <v>45344.736349454004</v>
      </c>
      <c r="C49" s="61"/>
      <c r="D49" s="60" t="s">
        <v>68</v>
      </c>
      <c r="E49" s="16" t="s">
        <v>76</v>
      </c>
      <c r="F49" s="63" t="str">
        <f>info!E49</f>
        <v>C.3.2. LAM-138: A Practitioner's Guide to Generalized Linear Models, 1.1-1.108, 1.118-1.130 &amp; 3.1-3.14</v>
      </c>
      <c r="G49" s="63">
        <f>info!F49</f>
        <v>30</v>
      </c>
      <c r="H49" s="4" t="s">
        <v>43</v>
      </c>
      <c r="I49" s="6">
        <f>SUM($G$6:G49)</f>
        <v>764</v>
      </c>
      <c r="J49" s="64">
        <f t="shared" si="6"/>
        <v>113</v>
      </c>
      <c r="K49" s="36">
        <f t="shared" si="7"/>
        <v>0.14790575916230367</v>
      </c>
    </row>
    <row r="50" spans="1:11" ht="16" customHeight="1" x14ac:dyDescent="0.15">
      <c r="A50" s="35"/>
      <c r="B50" s="5">
        <f t="shared" si="2"/>
        <v>45345.699687987544</v>
      </c>
      <c r="C50" s="61"/>
      <c r="D50" s="60" t="s">
        <v>68</v>
      </c>
      <c r="E50" s="16" t="s">
        <v>76</v>
      </c>
      <c r="F50" s="63" t="str">
        <f>info!E50</f>
        <v>C.3.3. HFIS Ch 49: Introduction to Multifactor Risk Models in Fixed Income and Their Applications</v>
      </c>
      <c r="G50" s="63">
        <f>info!F50</f>
        <v>19</v>
      </c>
      <c r="H50" s="4" t="s">
        <v>43</v>
      </c>
      <c r="I50" s="6">
        <f>SUM($G$6:G50)</f>
        <v>783</v>
      </c>
      <c r="J50" s="64">
        <f t="shared" si="6"/>
        <v>113</v>
      </c>
      <c r="K50" s="36">
        <f t="shared" si="7"/>
        <v>0.14431673052362706</v>
      </c>
    </row>
    <row r="51" spans="1:11" s="8" customFormat="1" ht="16" customHeight="1" x14ac:dyDescent="0.15">
      <c r="A51" s="37"/>
      <c r="B51" s="65">
        <f t="shared" si="2"/>
        <v>45345.699687987544</v>
      </c>
      <c r="C51" s="66"/>
      <c r="D51" s="67"/>
      <c r="E51" s="67"/>
      <c r="F51" s="72" t="s">
        <v>53</v>
      </c>
      <c r="G51" s="73"/>
      <c r="H51" s="70" t="s">
        <v>43</v>
      </c>
      <c r="I51" s="41">
        <f>SUM($G$6:G51)</f>
        <v>783</v>
      </c>
      <c r="J51" s="71">
        <f t="shared" si="6"/>
        <v>113</v>
      </c>
      <c r="K51" s="42">
        <f t="shared" si="7"/>
        <v>0.14431673052362706</v>
      </c>
    </row>
    <row r="52" spans="1:11" ht="16" customHeight="1" x14ac:dyDescent="0.15">
      <c r="A52" s="35"/>
      <c r="B52" s="5">
        <f t="shared" si="2"/>
        <v>45346.308112324521</v>
      </c>
      <c r="C52" s="61"/>
      <c r="D52" s="60" t="s">
        <v>69</v>
      </c>
      <c r="E52" s="16" t="s">
        <v>77</v>
      </c>
      <c r="F52" s="63" t="str">
        <f>info!E52</f>
        <v>D.1.1. MIP Ch. 3, Section 4.1: Life Insurance Investment Setting Section 4.1</v>
      </c>
      <c r="G52" s="63">
        <f>info!F52</f>
        <v>12</v>
      </c>
      <c r="H52" s="4" t="s">
        <v>43</v>
      </c>
      <c r="I52" s="6">
        <f>SUM($G$6:G52)</f>
        <v>795</v>
      </c>
      <c r="J52" s="64">
        <f t="shared" si="6"/>
        <v>113</v>
      </c>
      <c r="K52" s="36">
        <f t="shared" si="7"/>
        <v>0.14213836477987421</v>
      </c>
    </row>
    <row r="53" spans="1:11" ht="16" customHeight="1" x14ac:dyDescent="0.15">
      <c r="A53" s="35"/>
      <c r="B53" s="5">
        <f t="shared" si="2"/>
        <v>45347.271450858061</v>
      </c>
      <c r="C53" s="61"/>
      <c r="D53" s="60" t="s">
        <v>69</v>
      </c>
      <c r="E53" s="16" t="s">
        <v>77</v>
      </c>
      <c r="F53" s="63" t="str">
        <f>info!E53</f>
        <v>D.1.2. LAM-118: Revisiting the Role of Insurance Company ALM w/in a RM Framework</v>
      </c>
      <c r="G53" s="63">
        <f>info!F53</f>
        <v>19</v>
      </c>
      <c r="H53" s="4" t="s">
        <v>43</v>
      </c>
      <c r="I53" s="6">
        <f>SUM($G$6:G53)</f>
        <v>814</v>
      </c>
      <c r="J53" s="64">
        <f t="shared" si="6"/>
        <v>113</v>
      </c>
      <c r="K53" s="36">
        <f t="shared" si="7"/>
        <v>0.13882063882063883</v>
      </c>
    </row>
    <row r="54" spans="1:11" ht="16" customHeight="1" x14ac:dyDescent="0.15">
      <c r="A54" s="35"/>
      <c r="B54" s="5">
        <f t="shared" si="2"/>
        <v>45348.843213728578</v>
      </c>
      <c r="C54" s="61"/>
      <c r="D54" s="60" t="s">
        <v>69</v>
      </c>
      <c r="E54" s="16" t="s">
        <v>77</v>
      </c>
      <c r="F54" s="63" t="str">
        <f>info!E54</f>
        <v>D.1.3. LAM-131: Ch. 22 of Life Insurance Accounting, Asset/Liability Management</v>
      </c>
      <c r="G54" s="63">
        <f>info!F54</f>
        <v>31</v>
      </c>
      <c r="H54" s="4" t="s">
        <v>43</v>
      </c>
      <c r="I54" s="6">
        <f>SUM($G$6:G54)</f>
        <v>845</v>
      </c>
      <c r="J54" s="64">
        <f t="shared" si="6"/>
        <v>113</v>
      </c>
      <c r="K54" s="36">
        <f t="shared" si="7"/>
        <v>0.13372781065088757</v>
      </c>
    </row>
    <row r="55" spans="1:11" ht="16" customHeight="1" x14ac:dyDescent="0.15">
      <c r="A55" s="35"/>
      <c r="B55" s="5">
        <f t="shared" si="2"/>
        <v>45350.617784711416</v>
      </c>
      <c r="C55" s="61"/>
      <c r="D55" s="60" t="s">
        <v>69</v>
      </c>
      <c r="E55" s="16" t="s">
        <v>77</v>
      </c>
      <c r="F55" s="63" t="str">
        <f>info!E55</f>
        <v>D.1.4. LAM-140: Asset Adequacy Analysis Practice Note, 2017, questions: 3, 5, 10-16, 18-20, 27, 29-31, 39, 42-60, 65-68, 71-82, 85 &amp; 89</v>
      </c>
      <c r="G55" s="63">
        <f>info!F55</f>
        <v>35</v>
      </c>
      <c r="H55" s="4" t="s">
        <v>43</v>
      </c>
      <c r="I55" s="6">
        <f>SUM($G$6:G55)</f>
        <v>880</v>
      </c>
      <c r="J55" s="64">
        <f t="shared" si="6"/>
        <v>113</v>
      </c>
      <c r="K55" s="36">
        <f t="shared" si="7"/>
        <v>0.12840909090909092</v>
      </c>
    </row>
    <row r="56" spans="1:11" ht="16" customHeight="1" x14ac:dyDescent="0.15">
      <c r="A56" s="35"/>
      <c r="B56" s="5">
        <f t="shared" si="2"/>
        <v>45351.175507020307</v>
      </c>
      <c r="C56" s="61"/>
      <c r="D56" s="60" t="s">
        <v>69</v>
      </c>
      <c r="E56" s="16" t="s">
        <v>77</v>
      </c>
      <c r="F56" s="63" t="str">
        <f>info!E56</f>
        <v>D.1.5. LAM-146: Ch. 16 of ALM Management of Financial Institutions, Tilman, 2003</v>
      </c>
      <c r="G56" s="63">
        <f>info!F56</f>
        <v>11</v>
      </c>
      <c r="H56" s="4" t="s">
        <v>43</v>
      </c>
      <c r="I56" s="6">
        <f>SUM($G$6:G56)</f>
        <v>891</v>
      </c>
      <c r="J56" s="64">
        <f t="shared" si="6"/>
        <v>113</v>
      </c>
      <c r="K56" s="36">
        <f t="shared" si="7"/>
        <v>0.12682379349046016</v>
      </c>
    </row>
    <row r="57" spans="1:11" ht="16" customHeight="1" x14ac:dyDescent="0.15">
      <c r="A57" s="35"/>
      <c r="B57" s="5">
        <f t="shared" si="2"/>
        <v>45351.733229329198</v>
      </c>
      <c r="C57" s="61"/>
      <c r="D57" s="60" t="s">
        <v>69</v>
      </c>
      <c r="E57" s="16" t="s">
        <v>77</v>
      </c>
      <c r="F57" s="63" t="str">
        <f>info!E57</f>
        <v>D.1.6. LAM-147: Ch 2 of ALM Management of Financial Institutions, Tilman, 2003</v>
      </c>
      <c r="G57" s="63">
        <f>info!F57</f>
        <v>11</v>
      </c>
      <c r="H57" s="4" t="s">
        <v>43</v>
      </c>
      <c r="I57" s="6">
        <f>SUM($G$6:G57)</f>
        <v>902</v>
      </c>
      <c r="J57" s="64">
        <f t="shared" si="6"/>
        <v>113</v>
      </c>
      <c r="K57" s="36">
        <f t="shared" si="7"/>
        <v>0.12527716186252771</v>
      </c>
    </row>
    <row r="58" spans="1:11" ht="16" customHeight="1" x14ac:dyDescent="0.15">
      <c r="A58" s="35"/>
      <c r="B58" s="5">
        <f t="shared" si="2"/>
        <v>45352.950078003145</v>
      </c>
      <c r="C58" s="61"/>
      <c r="D58" s="60" t="s">
        <v>69</v>
      </c>
      <c r="E58" s="16" t="s">
        <v>78</v>
      </c>
      <c r="F58" s="63" t="str">
        <f>info!E58</f>
        <v>D.2.1. MIP Ch. 5, Sections 2--4: Asset Allocation Sections 2-4</v>
      </c>
      <c r="G58" s="63">
        <f>info!F58</f>
        <v>24</v>
      </c>
      <c r="H58" s="4" t="s">
        <v>43</v>
      </c>
      <c r="I58" s="6">
        <f>SUM($G$6:G58)</f>
        <v>926</v>
      </c>
      <c r="J58" s="64">
        <f t="shared" si="6"/>
        <v>113</v>
      </c>
      <c r="K58" s="36">
        <f t="shared" si="7"/>
        <v>0.12203023758099352</v>
      </c>
    </row>
    <row r="59" spans="1:11" ht="16" customHeight="1" x14ac:dyDescent="0.15">
      <c r="A59" s="35"/>
      <c r="B59" s="5">
        <f t="shared" si="2"/>
        <v>45356.144305772257</v>
      </c>
      <c r="C59" s="61"/>
      <c r="D59" s="60" t="s">
        <v>69</v>
      </c>
      <c r="E59" s="16" t="s">
        <v>78</v>
      </c>
      <c r="F59" s="63" t="str">
        <f>info!E59</f>
        <v>D.2.2. MIP Ch. 6, Sections 1--5: Fixed Income Portfolio Management Sections 1-5</v>
      </c>
      <c r="G59" s="63">
        <f>info!F59</f>
        <v>63</v>
      </c>
      <c r="H59" s="4" t="s">
        <v>43</v>
      </c>
      <c r="I59" s="6">
        <f>SUM($G$6:G59)</f>
        <v>989</v>
      </c>
      <c r="J59" s="64">
        <f t="shared" si="6"/>
        <v>113</v>
      </c>
      <c r="K59" s="36">
        <f t="shared" si="7"/>
        <v>0.11425682507583418</v>
      </c>
    </row>
    <row r="60" spans="1:11" ht="16" customHeight="1" x14ac:dyDescent="0.15">
      <c r="A60" s="35"/>
      <c r="B60" s="5">
        <f t="shared" si="2"/>
        <v>45356.955538221555</v>
      </c>
      <c r="C60" s="61"/>
      <c r="D60" s="60" t="s">
        <v>69</v>
      </c>
      <c r="E60" s="16" t="s">
        <v>78</v>
      </c>
      <c r="F60" s="63" t="str">
        <f>info!E60</f>
        <v>D.2.3. LAM-117: Key Rate Durations: Measures of Interest Rate Risk</v>
      </c>
      <c r="G60" s="63">
        <f>info!F60</f>
        <v>16</v>
      </c>
      <c r="H60" s="4" t="s">
        <v>43</v>
      </c>
      <c r="I60" s="6">
        <f>SUM($G$6:G60)</f>
        <v>1005</v>
      </c>
      <c r="J60" s="64">
        <f t="shared" si="6"/>
        <v>113</v>
      </c>
      <c r="K60" s="36">
        <f t="shared" si="7"/>
        <v>0.11243781094527364</v>
      </c>
    </row>
    <row r="61" spans="1:11" ht="16" customHeight="1" x14ac:dyDescent="0.15">
      <c r="A61" s="35"/>
      <c r="B61" s="5">
        <f t="shared" si="2"/>
        <v>45358.121684867423</v>
      </c>
      <c r="C61" s="61"/>
      <c r="D61" s="60" t="s">
        <v>69</v>
      </c>
      <c r="E61" s="16" t="s">
        <v>78</v>
      </c>
      <c r="F61" s="63" t="str">
        <f>info!E61</f>
        <v>D.2.4. LAM-158-F23: Managing Liquidity Risk, Industry Practices and Recommendations for CROs, CRO Forum, 2019</v>
      </c>
      <c r="G61" s="63">
        <f>info!F61</f>
        <v>23</v>
      </c>
      <c r="H61" s="4" t="s">
        <v>43</v>
      </c>
      <c r="I61" s="6">
        <f>SUM($G$6:G61)</f>
        <v>1028</v>
      </c>
      <c r="J61" s="64">
        <f t="shared" si="6"/>
        <v>113</v>
      </c>
      <c r="K61" s="36">
        <f t="shared" si="7"/>
        <v>0.10992217898832685</v>
      </c>
    </row>
    <row r="62" spans="1:11" ht="16" customHeight="1" x14ac:dyDescent="0.15">
      <c r="A62" s="35"/>
      <c r="B62" s="5">
        <f t="shared" si="2"/>
        <v>45359.389235569448</v>
      </c>
      <c r="C62" s="61"/>
      <c r="D62" s="60" t="s">
        <v>69</v>
      </c>
      <c r="E62" s="16" t="s">
        <v>78</v>
      </c>
      <c r="F62" s="63" t="str">
        <f>info!E62</f>
        <v>D.2.5. LAM-153: Managing your Advisor</v>
      </c>
      <c r="G62" s="63">
        <f>info!F62</f>
        <v>25</v>
      </c>
      <c r="H62" s="4" t="s">
        <v>43</v>
      </c>
      <c r="I62" s="6">
        <f>SUM($G$6:G62)</f>
        <v>1053</v>
      </c>
      <c r="J62" s="64">
        <f t="shared" si="6"/>
        <v>113</v>
      </c>
      <c r="K62" s="36">
        <f t="shared" si="7"/>
        <v>0.10731244064577398</v>
      </c>
    </row>
    <row r="63" spans="1:11" ht="16" customHeight="1" x14ac:dyDescent="0.15">
      <c r="A63" s="35"/>
      <c r="B63" s="5">
        <f t="shared" si="2"/>
        <v>45359.845553822175</v>
      </c>
      <c r="C63" s="61"/>
      <c r="D63" s="60" t="s">
        <v>69</v>
      </c>
      <c r="E63" s="16" t="s">
        <v>78</v>
      </c>
      <c r="F63" s="63" t="str">
        <f>info!E63</f>
        <v>D.2.6. LAM-156-F23: The Impact of a Rising Interest Rate Environment, 2021</v>
      </c>
      <c r="G63" s="63">
        <v>9</v>
      </c>
      <c r="H63" s="4" t="s">
        <v>43</v>
      </c>
      <c r="I63" s="6">
        <f>SUM($G$6:G63)</f>
        <v>1062</v>
      </c>
      <c r="J63" s="64">
        <f t="shared" si="6"/>
        <v>113</v>
      </c>
      <c r="K63" s="36">
        <f t="shared" si="7"/>
        <v>0.1064030131826742</v>
      </c>
    </row>
    <row r="64" spans="1:11" ht="16" customHeight="1" x14ac:dyDescent="0.15">
      <c r="A64" s="35"/>
      <c r="B64" s="5">
        <f t="shared" si="2"/>
        <v>45360.352574102988</v>
      </c>
      <c r="C64" s="61"/>
      <c r="D64" s="60" t="s">
        <v>69</v>
      </c>
      <c r="E64" s="16" t="s">
        <v>78</v>
      </c>
      <c r="F64" s="63" t="str">
        <f>info!E64</f>
        <v>D.2.7. LAM-157-F23: Reflection of Inflation, Interest Rates, Stock Market Volatility, and Potential Recession on Life Insurance Business, American Academy of Actuaries, 2022</v>
      </c>
      <c r="G64" s="63">
        <f>info!F64</f>
        <v>10</v>
      </c>
      <c r="H64" s="4" t="s">
        <v>43</v>
      </c>
      <c r="I64" s="6">
        <f>SUM($G$6:G64)</f>
        <v>1072</v>
      </c>
      <c r="J64" s="64">
        <f t="shared" si="6"/>
        <v>113</v>
      </c>
      <c r="K64" s="36">
        <f t="shared" si="7"/>
        <v>0.10541044776119403</v>
      </c>
    </row>
    <row r="65" spans="1:11" s="8" customFormat="1" ht="16" customHeight="1" x14ac:dyDescent="0.15">
      <c r="A65" s="43"/>
      <c r="B65" s="65">
        <f t="shared" si="2"/>
        <v>45360.352574102988</v>
      </c>
      <c r="C65" s="66"/>
      <c r="D65" s="73"/>
      <c r="E65" s="73"/>
      <c r="F65" s="68" t="s">
        <v>54</v>
      </c>
      <c r="G65" s="69"/>
      <c r="H65" s="70" t="s">
        <v>43</v>
      </c>
      <c r="I65" s="41">
        <f>SUM($G$6:G65)</f>
        <v>1072</v>
      </c>
      <c r="J65" s="71">
        <f t="shared" si="6"/>
        <v>113</v>
      </c>
      <c r="K65" s="42">
        <f t="shared" si="7"/>
        <v>0.10541044776119403</v>
      </c>
    </row>
    <row r="66" spans="1:11" ht="16" customHeight="1" x14ac:dyDescent="0.15">
      <c r="A66" s="35"/>
      <c r="B66" s="5">
        <f t="shared" si="2"/>
        <v>45360.758190327637</v>
      </c>
      <c r="C66" s="61"/>
      <c r="D66" s="16" t="s">
        <v>123</v>
      </c>
      <c r="E66" s="16" t="s">
        <v>79</v>
      </c>
      <c r="F66" s="63" t="str">
        <f>info!E66</f>
        <v>E.1.1. ASOP 56 (Section 3 &amp; 4)</v>
      </c>
      <c r="G66" s="63">
        <f>info!F66</f>
        <v>8</v>
      </c>
      <c r="H66" s="4" t="s">
        <v>43</v>
      </c>
      <c r="I66" s="6">
        <f>SUM($G$6:G66)</f>
        <v>1080</v>
      </c>
      <c r="J66" s="64">
        <f t="shared" si="6"/>
        <v>113</v>
      </c>
      <c r="K66" s="36">
        <f t="shared" si="7"/>
        <v>0.10462962962962963</v>
      </c>
    </row>
    <row r="67" spans="1:11" ht="16" customHeight="1" x14ac:dyDescent="0.15">
      <c r="A67" s="35"/>
      <c r="B67" s="5">
        <f t="shared" si="2"/>
        <v>45361.163806552286</v>
      </c>
      <c r="C67" s="61"/>
      <c r="D67" s="16" t="s">
        <v>123</v>
      </c>
      <c r="E67" s="16" t="s">
        <v>79</v>
      </c>
      <c r="F67" s="63" t="str">
        <f>info!E67</f>
        <v>E.1.2. Standards of Practice, Canadian Institute of Actuaries Actuarial Standards Board, 2022, 1440-1490</v>
      </c>
      <c r="G67" s="63">
        <f>info!F67</f>
        <v>8</v>
      </c>
      <c r="H67" s="4" t="s">
        <v>43</v>
      </c>
      <c r="I67" s="6">
        <f>SUM($G$6:G67)</f>
        <v>1088</v>
      </c>
      <c r="J67" s="64">
        <f t="shared" si="6"/>
        <v>113</v>
      </c>
      <c r="K67" s="36">
        <f t="shared" si="7"/>
        <v>0.10386029411764706</v>
      </c>
    </row>
    <row r="68" spans="1:11" ht="16" customHeight="1" x14ac:dyDescent="0.15">
      <c r="A68" s="35"/>
      <c r="B68" s="5">
        <f t="shared" si="2"/>
        <v>45362.58346333856</v>
      </c>
      <c r="C68" s="61"/>
      <c r="D68" s="16" t="s">
        <v>123</v>
      </c>
      <c r="E68" s="16" t="s">
        <v>80</v>
      </c>
      <c r="F68" s="63" t="str">
        <f>info!E68</f>
        <v>E.2.1. Model Risk Management, American Academy of Actuaries, May 2019</v>
      </c>
      <c r="G68" s="63">
        <f>info!F68</f>
        <v>28</v>
      </c>
      <c r="H68" s="4" t="s">
        <v>43</v>
      </c>
      <c r="I68" s="6">
        <f>SUM($G$6:G68)</f>
        <v>1116</v>
      </c>
      <c r="J68" s="64">
        <f t="shared" si="6"/>
        <v>113</v>
      </c>
      <c r="K68" s="36">
        <f t="shared" si="7"/>
        <v>0.10125448028673835</v>
      </c>
    </row>
    <row r="69" spans="1:11" ht="16" customHeight="1" x14ac:dyDescent="0.15">
      <c r="A69" s="35"/>
      <c r="B69" s="5">
        <f t="shared" si="2"/>
        <v>45364.003120124835</v>
      </c>
      <c r="C69" s="61"/>
      <c r="D69" s="16" t="s">
        <v>123</v>
      </c>
      <c r="E69" s="16" t="s">
        <v>80</v>
      </c>
      <c r="F69" s="63" t="str">
        <f>info!E69</f>
        <v>E.2.2. Use of Models, The Canadian Institute of Actuaries, Jan 2017</v>
      </c>
      <c r="G69" s="63">
        <f>info!F69</f>
        <v>28</v>
      </c>
      <c r="H69" s="4" t="s">
        <v>43</v>
      </c>
      <c r="I69" s="6">
        <f>SUM($G$6:G69)</f>
        <v>1144</v>
      </c>
      <c r="J69" s="64">
        <f t="shared" si="6"/>
        <v>113</v>
      </c>
      <c r="K69" s="36">
        <f t="shared" si="7"/>
        <v>9.8776223776223776E-2</v>
      </c>
    </row>
    <row r="70" spans="1:11" ht="16" customHeight="1" x14ac:dyDescent="0.15">
      <c r="A70" s="35"/>
      <c r="B70" s="5">
        <f t="shared" ref="B70:B75" si="8">B69+VLOOKUP(F70,DayLookUp,4,FALSE)</f>
        <v>45365.067862714539</v>
      </c>
      <c r="C70" s="61"/>
      <c r="D70" s="16" t="s">
        <v>123</v>
      </c>
      <c r="E70" s="16" t="s">
        <v>80</v>
      </c>
      <c r="F70" s="63" t="str">
        <f>info!E70</f>
        <v>E.2.3. LAM-149: Application of Professional Judgement by Actuaries, 2020</v>
      </c>
      <c r="G70" s="63">
        <f>info!F70</f>
        <v>21</v>
      </c>
      <c r="H70" s="4" t="s">
        <v>43</v>
      </c>
      <c r="I70" s="6">
        <f>SUM($G$6:G70)</f>
        <v>1165</v>
      </c>
      <c r="J70" s="64">
        <f t="shared" si="6"/>
        <v>113</v>
      </c>
      <c r="K70" s="36">
        <f t="shared" si="7"/>
        <v>9.6995708154506435E-2</v>
      </c>
    </row>
    <row r="71" spans="1:11" ht="16" customHeight="1" x14ac:dyDescent="0.15">
      <c r="A71" s="35"/>
      <c r="B71" s="5">
        <f t="shared" si="8"/>
        <v>45366.842433697377</v>
      </c>
      <c r="C71" s="61"/>
      <c r="D71" s="16" t="s">
        <v>123</v>
      </c>
      <c r="E71" s="16" t="s">
        <v>80</v>
      </c>
      <c r="F71" s="63" t="str">
        <f>info!E71</f>
        <v>E.2.4. Model Validation for Insurance Enterprise Risk and Capital Models, 2014 (excluding Appendices)</v>
      </c>
      <c r="G71" s="63">
        <f>info!F71</f>
        <v>35</v>
      </c>
      <c r="H71" s="4" t="s">
        <v>43</v>
      </c>
      <c r="I71" s="6">
        <f>SUM($G$6:G71)</f>
        <v>1200</v>
      </c>
      <c r="J71" s="64">
        <f t="shared" ref="J71:J78" si="9">SUMIFS(PgCnt,CompFlag,"Yes",ActFDate,"&lt;="&amp;B71)</f>
        <v>113</v>
      </c>
      <c r="K71" s="36">
        <f t="shared" ref="K71:K78" si="10">J71/I71</f>
        <v>9.4166666666666662E-2</v>
      </c>
    </row>
    <row r="72" spans="1:11" ht="16" customHeight="1" x14ac:dyDescent="0.15">
      <c r="A72" s="35"/>
      <c r="B72" s="5">
        <f t="shared" si="8"/>
        <v>45367.298751950104</v>
      </c>
      <c r="C72" s="61"/>
      <c r="D72" s="16" t="s">
        <v>123</v>
      </c>
      <c r="E72" s="16" t="s">
        <v>80</v>
      </c>
      <c r="F72" s="63" t="str">
        <f>info!E72</f>
        <v>E.2.5. Actuarial Modeling Systems: How Open We WANT Them to be vs. How Closed We NEED Them to be, The Modeling Platform, Nov 2017</v>
      </c>
      <c r="G72" s="63">
        <f>info!F72</f>
        <v>9</v>
      </c>
      <c r="H72" s="4" t="s">
        <v>43</v>
      </c>
      <c r="I72" s="6">
        <f>SUM($G$6:G72)</f>
        <v>1209</v>
      </c>
      <c r="J72" s="64">
        <f t="shared" si="9"/>
        <v>113</v>
      </c>
      <c r="K72" s="36">
        <f t="shared" si="10"/>
        <v>9.3465674110835395E-2</v>
      </c>
    </row>
    <row r="73" spans="1:11" ht="16" customHeight="1" x14ac:dyDescent="0.15">
      <c r="A73" s="35"/>
      <c r="B73" s="5">
        <f t="shared" si="8"/>
        <v>45368.109984399402</v>
      </c>
      <c r="C73" s="61"/>
      <c r="D73" s="16" t="s">
        <v>123</v>
      </c>
      <c r="E73" s="16" t="s">
        <v>80</v>
      </c>
      <c r="F73" s="63" t="str">
        <f>info!E73</f>
        <v>E.2.6. Assumption Governance, The Actuary, Jan 2021</v>
      </c>
      <c r="G73" s="63">
        <f>info!F73</f>
        <v>16</v>
      </c>
      <c r="H73" s="4" t="s">
        <v>43</v>
      </c>
      <c r="I73" s="6">
        <f>SUM($G$6:G73)</f>
        <v>1225</v>
      </c>
      <c r="J73" s="64">
        <f t="shared" si="9"/>
        <v>113</v>
      </c>
      <c r="K73" s="36">
        <f t="shared" si="10"/>
        <v>9.2244897959183669E-2</v>
      </c>
    </row>
    <row r="74" spans="1:11" ht="16" customHeight="1" x14ac:dyDescent="0.15">
      <c r="A74" s="35"/>
      <c r="B74" s="5">
        <f t="shared" si="8"/>
        <v>45368.31279251173</v>
      </c>
      <c r="C74" s="61"/>
      <c r="D74" s="16" t="s">
        <v>123</v>
      </c>
      <c r="E74" s="16" t="s">
        <v>80</v>
      </c>
      <c r="F74" s="63" t="str">
        <f>info!E74</f>
        <v>E.2.7a. The Importance of Centralization of Actuarial Modeling Functions (Part 1 of 2)</v>
      </c>
      <c r="G74" s="63">
        <f>info!F74</f>
        <v>4</v>
      </c>
      <c r="H74" s="4" t="s">
        <v>43</v>
      </c>
      <c r="I74" s="6">
        <f>SUM($G$6:G74)</f>
        <v>1229</v>
      </c>
      <c r="J74" s="64">
        <f t="shared" si="9"/>
        <v>113</v>
      </c>
      <c r="K74" s="36">
        <f t="shared" si="10"/>
        <v>9.1944670463791706E-2</v>
      </c>
    </row>
    <row r="75" spans="1:11" ht="16" customHeight="1" x14ac:dyDescent="0.15">
      <c r="A75" s="35"/>
      <c r="B75" s="5">
        <f t="shared" si="8"/>
        <v>45368.515600624058</v>
      </c>
      <c r="C75" s="61"/>
      <c r="D75" s="16" t="s">
        <v>123</v>
      </c>
      <c r="E75" s="16" t="s">
        <v>80</v>
      </c>
      <c r="F75" s="63" t="str">
        <f>info!E75</f>
        <v>E.2.7b. The Importance of Centralization of Actuarial Modeling Functions (Part 2 of 2)</v>
      </c>
      <c r="G75" s="63">
        <f>info!F75</f>
        <v>4</v>
      </c>
      <c r="H75" s="4" t="s">
        <v>43</v>
      </c>
      <c r="I75" s="6">
        <f>SUM($G$6:G75)</f>
        <v>1233</v>
      </c>
      <c r="J75" s="64">
        <f t="shared" si="9"/>
        <v>113</v>
      </c>
      <c r="K75" s="36">
        <f t="shared" si="10"/>
        <v>9.1646390916463913E-2</v>
      </c>
    </row>
    <row r="76" spans="1:11" ht="16" customHeight="1" x14ac:dyDescent="0.15">
      <c r="A76" s="35"/>
      <c r="B76" s="5">
        <f t="shared" ref="B76:B77" si="11">B75+VLOOKUP(F76,DayLookUp,4,FALSE)</f>
        <v>45368.921216848707</v>
      </c>
      <c r="C76" s="61"/>
      <c r="D76" s="16" t="s">
        <v>123</v>
      </c>
      <c r="E76" s="16" t="s">
        <v>80</v>
      </c>
      <c r="F76" s="63" t="str">
        <f>info!E76</f>
        <v>E.2.8. Data Visualization for Model Controls, Financial Reporter, Mar 2017</v>
      </c>
      <c r="G76" s="63">
        <f>info!F76</f>
        <v>8</v>
      </c>
      <c r="H76" s="4" t="s">
        <v>43</v>
      </c>
      <c r="I76" s="6">
        <f>SUM($G$6:G76)</f>
        <v>1241</v>
      </c>
      <c r="J76" s="64">
        <f t="shared" ref="J76:J77" si="12">SUMIFS(PgCnt,CompFlag,"Yes",ActFDate,"&lt;="&amp;B76)</f>
        <v>113</v>
      </c>
      <c r="K76" s="36">
        <f t="shared" ref="K76:K77" si="13">J76/I76</f>
        <v>9.1055600322320712E-2</v>
      </c>
    </row>
    <row r="77" spans="1:11" ht="16" customHeight="1" x14ac:dyDescent="0.15">
      <c r="A77" s="35"/>
      <c r="B77" s="5">
        <f t="shared" si="11"/>
        <v>45371.000000000029</v>
      </c>
      <c r="C77" s="61"/>
      <c r="D77" s="16" t="s">
        <v>123</v>
      </c>
      <c r="E77" s="16" t="s">
        <v>80</v>
      </c>
      <c r="F77" s="63" t="str">
        <f>info!E77</f>
        <v>E.2.9. Reviewing, Validating and Auditing Actuarial Models, Valuation Actuary Symposium, 2015</v>
      </c>
      <c r="G77" s="63">
        <f>info!F77</f>
        <v>41</v>
      </c>
      <c r="H77" s="4" t="s">
        <v>43</v>
      </c>
      <c r="I77" s="6">
        <f>SUM($G$6:G77)</f>
        <v>1282</v>
      </c>
      <c r="J77" s="64">
        <f t="shared" si="12"/>
        <v>113</v>
      </c>
      <c r="K77" s="36">
        <f t="shared" si="13"/>
        <v>8.8143525741029641E-2</v>
      </c>
    </row>
    <row r="78" spans="1:11" s="8" customFormat="1" ht="16" customHeight="1" thickBot="1" x14ac:dyDescent="0.2">
      <c r="A78" s="38"/>
      <c r="B78" s="44"/>
      <c r="C78" s="45"/>
      <c r="D78" s="39"/>
      <c r="E78" s="39"/>
      <c r="F78" s="59" t="s">
        <v>66</v>
      </c>
      <c r="G78" s="40"/>
      <c r="H78" s="46" t="s">
        <v>43</v>
      </c>
      <c r="I78" s="47">
        <f>SUM($G$6:G78)</f>
        <v>1282</v>
      </c>
      <c r="J78" s="48">
        <f t="shared" si="9"/>
        <v>0</v>
      </c>
      <c r="K78" s="49">
        <f t="shared" si="10"/>
        <v>0</v>
      </c>
    </row>
    <row r="79" spans="1:11" ht="16" customHeight="1" x14ac:dyDescent="0.15">
      <c r="B79" s="5"/>
      <c r="C79" s="5"/>
      <c r="H79" s="4"/>
      <c r="I79" s="9"/>
      <c r="J79" s="9"/>
      <c r="K79" s="10"/>
    </row>
    <row r="80" spans="1:11" x14ac:dyDescent="0.15">
      <c r="B80" s="11" t="s">
        <v>28</v>
      </c>
      <c r="C80" s="5"/>
      <c r="D80" s="21" t="s">
        <v>49</v>
      </c>
      <c r="E80" s="21"/>
    </row>
    <row r="81" spans="2:7" x14ac:dyDescent="0.15">
      <c r="B81" s="5"/>
      <c r="C81" s="5"/>
      <c r="D81" s="12" t="s">
        <v>50</v>
      </c>
      <c r="E81" s="12"/>
    </row>
    <row r="82" spans="2:7" x14ac:dyDescent="0.15">
      <c r="B82" s="5"/>
      <c r="C82" s="5"/>
      <c r="D82" s="13"/>
      <c r="E82" s="13"/>
    </row>
    <row r="83" spans="2:7" x14ac:dyDescent="0.15">
      <c r="B83" s="5">
        <f>B86-9</f>
        <v>45384</v>
      </c>
      <c r="C83" s="5"/>
      <c r="D83" s="22" t="s">
        <v>12</v>
      </c>
      <c r="E83" s="22"/>
      <c r="G83" s="1" t="s">
        <v>48</v>
      </c>
    </row>
    <row r="84" spans="2:7" x14ac:dyDescent="0.15">
      <c r="B84" s="5"/>
      <c r="C84" s="5"/>
      <c r="D84" s="23" t="s">
        <v>11</v>
      </c>
      <c r="E84" s="23"/>
    </row>
    <row r="85" spans="2:7" x14ac:dyDescent="0.15">
      <c r="B85" s="5"/>
      <c r="C85" s="5"/>
      <c r="D85" s="23"/>
      <c r="E85" s="23"/>
    </row>
    <row r="86" spans="2:7" x14ac:dyDescent="0.15">
      <c r="B86" s="5">
        <f>B88-7</f>
        <v>45393</v>
      </c>
      <c r="C86" s="5"/>
      <c r="D86" s="22" t="s">
        <v>61</v>
      </c>
      <c r="E86" s="22"/>
    </row>
    <row r="87" spans="2:7" x14ac:dyDescent="0.15">
      <c r="B87" s="5"/>
      <c r="C87" s="5"/>
      <c r="D87" s="23"/>
      <c r="E87" s="23"/>
    </row>
    <row r="88" spans="2:7" x14ac:dyDescent="0.15">
      <c r="B88" s="5">
        <f>B90-14</f>
        <v>45400</v>
      </c>
      <c r="C88" s="5"/>
      <c r="D88" s="24" t="s">
        <v>62</v>
      </c>
      <c r="E88" s="24"/>
    </row>
    <row r="89" spans="2:7" x14ac:dyDescent="0.15">
      <c r="B89" s="5"/>
      <c r="C89" s="5"/>
      <c r="D89" s="24"/>
      <c r="E89" s="24"/>
    </row>
    <row r="90" spans="2:7" x14ac:dyDescent="0.15">
      <c r="B90" s="5">
        <f>B92-1</f>
        <v>45414</v>
      </c>
      <c r="C90" s="5"/>
      <c r="D90" s="24" t="s">
        <v>45</v>
      </c>
      <c r="E90" s="24"/>
    </row>
    <row r="91" spans="2:7" x14ac:dyDescent="0.15">
      <c r="B91" s="5"/>
      <c r="C91" s="5"/>
      <c r="D91" s="23"/>
      <c r="E91" s="23"/>
    </row>
    <row r="92" spans="2:7" x14ac:dyDescent="0.15">
      <c r="B92" s="14">
        <v>45415</v>
      </c>
      <c r="C92" s="14"/>
      <c r="D92" s="21" t="s">
        <v>13</v>
      </c>
      <c r="E92" s="21"/>
    </row>
    <row r="93" spans="2:7" x14ac:dyDescent="0.15">
      <c r="B93" s="5"/>
      <c r="C93" s="5"/>
      <c r="D93" s="25"/>
      <c r="E93" s="25"/>
    </row>
    <row r="94" spans="2:7" x14ac:dyDescent="0.15">
      <c r="B94" s="5">
        <f>B92+1</f>
        <v>45416</v>
      </c>
      <c r="C94" s="5"/>
      <c r="D94" s="22" t="s">
        <v>46</v>
      </c>
      <c r="E94" s="22"/>
    </row>
  </sheetData>
  <mergeCells count="1">
    <mergeCell ref="M1:N1"/>
  </mergeCells>
  <phoneticPr fontId="5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H6:H79" xr:uid="{00000000-0002-0000-0100-000001000000}">
      <formula1>"No,Yes"</formula1>
    </dataValidation>
  </dataValidations>
  <hyperlinks>
    <hyperlink ref="D81" r:id="rId1" xr:uid="{00000000-0004-0000-0100-000000000000}"/>
  </hyperlinks>
  <pageMargins left="0.7" right="0.7" top="0.75" bottom="0.75" header="0.3" footer="0.3"/>
  <pageSetup scale="50" orientation="landscape" r:id="rId2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83:B91 B93:B94 B6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>
      <selection activeCell="AC44" sqref="AC44"/>
    </sheetView>
  </sheetViews>
  <sheetFormatPr baseColWidth="10" defaultColWidth="8.83203125" defaultRowHeight="15" x14ac:dyDescent="0.2"/>
  <sheetData>
    <row r="58" spans="2:2" x14ac:dyDescent="0.2">
      <c r="B58" t="s">
        <v>30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26E7-E41A-844A-92AC-7DDE9BB3FEA1}">
  <dimension ref="A1:C4"/>
  <sheetViews>
    <sheetView workbookViewId="0">
      <selection activeCell="A4" sqref="A4"/>
    </sheetView>
  </sheetViews>
  <sheetFormatPr baseColWidth="10" defaultRowHeight="14" x14ac:dyDescent="0.15"/>
  <cols>
    <col min="1" max="16384" width="10.83203125" style="16"/>
  </cols>
  <sheetData>
    <row r="1" spans="1:3" x14ac:dyDescent="0.15">
      <c r="A1" s="18" t="s">
        <v>55</v>
      </c>
      <c r="B1" s="18" t="s">
        <v>56</v>
      </c>
      <c r="C1" s="18" t="s">
        <v>57</v>
      </c>
    </row>
    <row r="2" spans="1:3" x14ac:dyDescent="0.15">
      <c r="A2" s="16" t="s">
        <v>60</v>
      </c>
      <c r="B2" s="17">
        <v>45237</v>
      </c>
      <c r="C2" s="16" t="s">
        <v>153</v>
      </c>
    </row>
    <row r="3" spans="1:3" x14ac:dyDescent="0.15">
      <c r="A3" s="74" t="s">
        <v>154</v>
      </c>
      <c r="B3" s="75">
        <v>45299</v>
      </c>
      <c r="C3" s="74" t="s">
        <v>155</v>
      </c>
    </row>
    <row r="4" spans="1:3" x14ac:dyDescent="0.15">
      <c r="B4" s="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18"/>
  <sheetViews>
    <sheetView workbookViewId="0"/>
  </sheetViews>
  <sheetFormatPr baseColWidth="10" defaultColWidth="11.5" defaultRowHeight="16" x14ac:dyDescent="0.2"/>
  <cols>
    <col min="1" max="1" width="13.6640625" style="28" bestFit="1" customWidth="1"/>
    <col min="2" max="4" width="11.5" style="28"/>
    <col min="5" max="5" width="135.83203125" style="28" bestFit="1" customWidth="1"/>
    <col min="6" max="16384" width="11.5" style="28"/>
  </cols>
  <sheetData>
    <row r="2" spans="1:10" x14ac:dyDescent="0.2">
      <c r="A2" s="28" t="s">
        <v>15</v>
      </c>
      <c r="B2" s="51">
        <f>StartDate</f>
        <v>45306</v>
      </c>
    </row>
    <row r="3" spans="1:10" x14ac:dyDescent="0.2">
      <c r="A3" s="28" t="s">
        <v>33</v>
      </c>
      <c r="B3" s="51">
        <f>Schedule!B92</f>
        <v>45415</v>
      </c>
    </row>
    <row r="4" spans="1:10" x14ac:dyDescent="0.2">
      <c r="A4" s="28" t="s">
        <v>35</v>
      </c>
      <c r="B4" s="52">
        <f>B3-B2</f>
        <v>109</v>
      </c>
      <c r="F4" s="28">
        <f>SUM(F6:F493)</f>
        <v>1282</v>
      </c>
      <c r="H4" s="28">
        <f>SUM(H6:H493)</f>
        <v>65.000000000000014</v>
      </c>
    </row>
    <row r="5" spans="1:10" x14ac:dyDescent="0.2">
      <c r="A5" s="28" t="s">
        <v>34</v>
      </c>
      <c r="B5" s="53">
        <v>0.6</v>
      </c>
      <c r="F5" s="28" t="s">
        <v>32</v>
      </c>
      <c r="G5" s="28" t="s">
        <v>37</v>
      </c>
      <c r="H5" s="28" t="s">
        <v>14</v>
      </c>
    </row>
    <row r="6" spans="1:10" x14ac:dyDescent="0.2">
      <c r="A6" s="28" t="s">
        <v>36</v>
      </c>
      <c r="B6" s="28">
        <f>ROUND(B5*B4,0)</f>
        <v>65</v>
      </c>
      <c r="E6" s="27" t="s">
        <v>81</v>
      </c>
      <c r="F6" s="27">
        <v>12</v>
      </c>
      <c r="G6" s="28">
        <f>F6/$F$4</f>
        <v>9.3603744149765994E-3</v>
      </c>
      <c r="H6" s="28">
        <f>G6*$B$6</f>
        <v>0.60842433697347897</v>
      </c>
      <c r="J6" s="54"/>
    </row>
    <row r="7" spans="1:10" x14ac:dyDescent="0.2">
      <c r="E7" s="27" t="s">
        <v>134</v>
      </c>
      <c r="F7" s="27">
        <v>18</v>
      </c>
      <c r="G7" s="28">
        <f t="shared" ref="G7:G9" si="0">F7/$F$4</f>
        <v>1.4040561622464899E-2</v>
      </c>
      <c r="H7" s="28">
        <f t="shared" ref="H7:H9" si="1">G7*$B$6</f>
        <v>0.91263650546021846</v>
      </c>
      <c r="J7" s="54"/>
    </row>
    <row r="8" spans="1:10" x14ac:dyDescent="0.2">
      <c r="E8" s="27" t="s">
        <v>82</v>
      </c>
      <c r="F8" s="27">
        <v>14</v>
      </c>
      <c r="G8" s="28">
        <f t="shared" si="0"/>
        <v>1.0920436817472699E-2</v>
      </c>
      <c r="H8" s="28">
        <f t="shared" si="1"/>
        <v>0.70982839313572543</v>
      </c>
      <c r="J8" s="54"/>
    </row>
    <row r="9" spans="1:10" x14ac:dyDescent="0.2">
      <c r="E9" s="27" t="s">
        <v>83</v>
      </c>
      <c r="F9" s="27">
        <v>12</v>
      </c>
      <c r="G9" s="28">
        <f t="shared" si="0"/>
        <v>9.3603744149765994E-3</v>
      </c>
      <c r="H9" s="28">
        <f t="shared" si="1"/>
        <v>0.60842433697347897</v>
      </c>
      <c r="J9" s="50"/>
    </row>
    <row r="10" spans="1:10" x14ac:dyDescent="0.2">
      <c r="E10" s="27" t="s">
        <v>135</v>
      </c>
      <c r="F10" s="27">
        <v>19</v>
      </c>
      <c r="G10" s="28">
        <f t="shared" ref="G10:G13" si="2">F10/$F$4</f>
        <v>1.4820592823712949E-2</v>
      </c>
      <c r="H10" s="28">
        <f t="shared" ref="H10:H13" si="3">G10*$B$6</f>
        <v>0.96333853354134169</v>
      </c>
      <c r="J10" s="50"/>
    </row>
    <row r="11" spans="1:10" x14ac:dyDescent="0.2">
      <c r="B11" s="51"/>
      <c r="E11" s="27" t="s">
        <v>84</v>
      </c>
      <c r="F11" s="27">
        <v>28</v>
      </c>
      <c r="G11" s="28">
        <f t="shared" si="2"/>
        <v>2.1840873634945399E-2</v>
      </c>
      <c r="H11" s="28">
        <f t="shared" si="3"/>
        <v>1.4196567862714509</v>
      </c>
      <c r="J11" s="50"/>
    </row>
    <row r="12" spans="1:10" x14ac:dyDescent="0.2">
      <c r="B12" s="51"/>
      <c r="E12" s="27" t="s">
        <v>127</v>
      </c>
      <c r="F12" s="27">
        <v>10</v>
      </c>
      <c r="G12" s="28">
        <f t="shared" si="2"/>
        <v>7.8003120124804995E-3</v>
      </c>
      <c r="H12" s="28">
        <f t="shared" si="3"/>
        <v>0.50702028081123252</v>
      </c>
      <c r="J12" s="50"/>
    </row>
    <row r="13" spans="1:10" x14ac:dyDescent="0.2">
      <c r="E13" s="27" t="s">
        <v>128</v>
      </c>
      <c r="F13" s="27">
        <v>4</v>
      </c>
      <c r="G13" s="28">
        <f t="shared" si="2"/>
        <v>3.1201248049921998E-3</v>
      </c>
      <c r="H13" s="28">
        <f t="shared" si="3"/>
        <v>0.20280811232449297</v>
      </c>
    </row>
    <row r="14" spans="1:10" x14ac:dyDescent="0.2">
      <c r="E14" s="27" t="s">
        <v>129</v>
      </c>
      <c r="F14" s="27">
        <v>12</v>
      </c>
      <c r="G14" s="28">
        <f t="shared" ref="G14:G40" si="4">F14/$F$4</f>
        <v>9.3603744149765994E-3</v>
      </c>
      <c r="H14" s="28">
        <f t="shared" ref="H14:H40" si="5">G14*$B$6</f>
        <v>0.60842433697347897</v>
      </c>
      <c r="J14" s="54"/>
    </row>
    <row r="15" spans="1:10" x14ac:dyDescent="0.2">
      <c r="E15" s="27" t="s">
        <v>130</v>
      </c>
      <c r="F15" s="27">
        <v>28</v>
      </c>
      <c r="G15" s="28">
        <f t="shared" si="4"/>
        <v>2.1840873634945399E-2</v>
      </c>
      <c r="H15" s="28">
        <f t="shared" si="5"/>
        <v>1.4196567862714509</v>
      </c>
      <c r="J15" s="54"/>
    </row>
    <row r="16" spans="1:10" x14ac:dyDescent="0.2">
      <c r="E16" s="27" t="s">
        <v>131</v>
      </c>
      <c r="F16" s="27">
        <v>27</v>
      </c>
      <c r="G16" s="28">
        <f t="shared" si="4"/>
        <v>2.1060842433697349E-2</v>
      </c>
      <c r="H16" s="28">
        <f t="shared" si="5"/>
        <v>1.3689547581903276</v>
      </c>
      <c r="J16" s="54"/>
    </row>
    <row r="17" spans="1:10" x14ac:dyDescent="0.2">
      <c r="E17" s="27" t="s">
        <v>132</v>
      </c>
      <c r="F17" s="27">
        <v>19</v>
      </c>
      <c r="G17" s="28">
        <f t="shared" si="4"/>
        <v>1.4820592823712949E-2</v>
      </c>
      <c r="H17" s="28">
        <f t="shared" si="5"/>
        <v>0.96333853354134169</v>
      </c>
      <c r="J17" s="54"/>
    </row>
    <row r="18" spans="1:10" x14ac:dyDescent="0.2">
      <c r="B18" s="51"/>
      <c r="E18" s="27" t="s">
        <v>138</v>
      </c>
      <c r="F18" s="27">
        <v>10</v>
      </c>
      <c r="G18" s="28">
        <f t="shared" si="4"/>
        <v>7.8003120124804995E-3</v>
      </c>
      <c r="H18" s="28">
        <f t="shared" si="5"/>
        <v>0.50702028081123252</v>
      </c>
      <c r="J18" s="54"/>
    </row>
    <row r="19" spans="1:10" x14ac:dyDescent="0.2">
      <c r="E19" s="27" t="s">
        <v>137</v>
      </c>
      <c r="F19" s="27">
        <v>7</v>
      </c>
      <c r="G19" s="28">
        <f t="shared" si="4"/>
        <v>5.4602184087363496E-3</v>
      </c>
      <c r="H19" s="28">
        <f t="shared" si="5"/>
        <v>0.35491419656786272</v>
      </c>
      <c r="J19" s="54"/>
    </row>
    <row r="20" spans="1:10" x14ac:dyDescent="0.2">
      <c r="E20" s="27" t="s">
        <v>126</v>
      </c>
      <c r="F20" s="27">
        <v>30</v>
      </c>
      <c r="G20" s="28">
        <f t="shared" si="4"/>
        <v>2.3400936037441498E-2</v>
      </c>
      <c r="H20" s="28">
        <f t="shared" si="5"/>
        <v>1.5210608424336973</v>
      </c>
      <c r="J20" s="54"/>
    </row>
    <row r="21" spans="1:10" x14ac:dyDescent="0.2">
      <c r="A21" s="55"/>
      <c r="E21" s="27" t="s">
        <v>85</v>
      </c>
      <c r="F21" s="27">
        <v>8</v>
      </c>
      <c r="G21" s="28">
        <f t="shared" si="4"/>
        <v>6.2402496099843996E-3</v>
      </c>
      <c r="H21" s="28">
        <f t="shared" si="5"/>
        <v>0.40561622464898595</v>
      </c>
      <c r="J21" s="54"/>
    </row>
    <row r="22" spans="1:10" x14ac:dyDescent="0.2">
      <c r="A22" s="55"/>
      <c r="E22" s="27" t="s">
        <v>86</v>
      </c>
      <c r="F22" s="27">
        <v>15</v>
      </c>
      <c r="G22" s="28">
        <f t="shared" si="4"/>
        <v>1.1700468018720749E-2</v>
      </c>
      <c r="H22" s="28">
        <f t="shared" si="5"/>
        <v>0.76053042121684866</v>
      </c>
      <c r="J22" s="54"/>
    </row>
    <row r="23" spans="1:10" x14ac:dyDescent="0.2">
      <c r="A23" s="55"/>
      <c r="E23" s="27" t="s">
        <v>87</v>
      </c>
      <c r="F23" s="27">
        <v>14</v>
      </c>
      <c r="G23" s="28">
        <f t="shared" si="4"/>
        <v>1.0920436817472699E-2</v>
      </c>
      <c r="H23" s="28">
        <f t="shared" si="5"/>
        <v>0.70982839313572543</v>
      </c>
      <c r="J23" s="54"/>
    </row>
    <row r="24" spans="1:10" x14ac:dyDescent="0.2">
      <c r="E24" s="27" t="s">
        <v>139</v>
      </c>
      <c r="F24" s="27">
        <v>3</v>
      </c>
      <c r="G24" s="28">
        <f t="shared" si="4"/>
        <v>2.3400936037441498E-3</v>
      </c>
      <c r="H24" s="28">
        <f t="shared" si="5"/>
        <v>0.15210608424336974</v>
      </c>
      <c r="J24" s="54"/>
    </row>
    <row r="25" spans="1:10" x14ac:dyDescent="0.2">
      <c r="E25" s="27" t="s">
        <v>51</v>
      </c>
      <c r="F25" s="27">
        <v>0</v>
      </c>
      <c r="G25" s="28">
        <f t="shared" si="4"/>
        <v>0</v>
      </c>
      <c r="H25" s="28">
        <f t="shared" si="5"/>
        <v>0</v>
      </c>
      <c r="J25" s="54"/>
    </row>
    <row r="26" spans="1:10" x14ac:dyDescent="0.2">
      <c r="E26" s="27" t="s">
        <v>136</v>
      </c>
      <c r="F26" s="27">
        <v>18</v>
      </c>
      <c r="G26" s="28">
        <f t="shared" si="4"/>
        <v>1.4040561622464899E-2</v>
      </c>
      <c r="H26" s="28">
        <f t="shared" si="5"/>
        <v>0.91263650546021846</v>
      </c>
      <c r="J26" s="54"/>
    </row>
    <row r="27" spans="1:10" x14ac:dyDescent="0.2">
      <c r="E27" s="27" t="s">
        <v>149</v>
      </c>
      <c r="F27" s="27">
        <v>51</v>
      </c>
      <c r="G27" s="28">
        <f t="shared" si="4"/>
        <v>3.9781591263650544E-2</v>
      </c>
      <c r="H27" s="28">
        <f t="shared" si="5"/>
        <v>2.5858034321372854</v>
      </c>
      <c r="J27" s="54"/>
    </row>
    <row r="28" spans="1:10" x14ac:dyDescent="0.2">
      <c r="E28" s="27" t="s">
        <v>150</v>
      </c>
      <c r="F28" s="27">
        <v>18</v>
      </c>
      <c r="G28" s="28">
        <f t="shared" si="4"/>
        <v>1.4040561622464899E-2</v>
      </c>
      <c r="H28" s="28">
        <f t="shared" si="5"/>
        <v>0.91263650546021846</v>
      </c>
      <c r="J28" s="54"/>
    </row>
    <row r="29" spans="1:10" x14ac:dyDescent="0.2">
      <c r="E29" s="27" t="s">
        <v>88</v>
      </c>
      <c r="F29" s="27">
        <v>14</v>
      </c>
      <c r="G29" s="28">
        <f t="shared" si="4"/>
        <v>1.0920436817472699E-2</v>
      </c>
      <c r="H29" s="28">
        <f t="shared" si="5"/>
        <v>0.70982839313572543</v>
      </c>
      <c r="J29" s="54"/>
    </row>
    <row r="30" spans="1:10" x14ac:dyDescent="0.2">
      <c r="E30" s="27" t="s">
        <v>89</v>
      </c>
      <c r="F30" s="27">
        <v>28</v>
      </c>
      <c r="G30" s="28">
        <f t="shared" si="4"/>
        <v>2.1840873634945399E-2</v>
      </c>
      <c r="H30" s="28">
        <f t="shared" si="5"/>
        <v>1.4196567862714509</v>
      </c>
      <c r="J30" s="54"/>
    </row>
    <row r="31" spans="1:10" x14ac:dyDescent="0.2">
      <c r="E31" s="27" t="s">
        <v>90</v>
      </c>
      <c r="F31" s="27">
        <v>20</v>
      </c>
      <c r="G31" s="28">
        <f t="shared" si="4"/>
        <v>1.5600624024960999E-2</v>
      </c>
      <c r="H31" s="28">
        <f t="shared" si="5"/>
        <v>1.014040561622465</v>
      </c>
      <c r="J31" s="54"/>
    </row>
    <row r="32" spans="1:10" x14ac:dyDescent="0.2">
      <c r="E32" s="27" t="s">
        <v>91</v>
      </c>
      <c r="F32" s="27">
        <v>11</v>
      </c>
      <c r="G32" s="28">
        <f t="shared" si="4"/>
        <v>8.5803432137285494E-3</v>
      </c>
      <c r="H32" s="28">
        <f t="shared" si="5"/>
        <v>0.55772230889235574</v>
      </c>
      <c r="J32" s="54"/>
    </row>
    <row r="33" spans="5:10" x14ac:dyDescent="0.2">
      <c r="E33" s="27" t="s">
        <v>92</v>
      </c>
      <c r="F33" s="27">
        <v>11</v>
      </c>
      <c r="G33" s="28">
        <f t="shared" si="4"/>
        <v>8.5803432137285494E-3</v>
      </c>
      <c r="H33" s="28">
        <f t="shared" si="5"/>
        <v>0.55772230889235574</v>
      </c>
      <c r="J33" s="54"/>
    </row>
    <row r="34" spans="5:10" x14ac:dyDescent="0.2">
      <c r="E34" s="27" t="s">
        <v>93</v>
      </c>
      <c r="F34" s="27">
        <v>16</v>
      </c>
      <c r="G34" s="28">
        <f t="shared" si="4"/>
        <v>1.2480499219968799E-2</v>
      </c>
      <c r="H34" s="28">
        <f t="shared" si="5"/>
        <v>0.81123244929797189</v>
      </c>
      <c r="J34" s="54"/>
    </row>
    <row r="35" spans="5:10" x14ac:dyDescent="0.2">
      <c r="E35" s="27" t="s">
        <v>94</v>
      </c>
      <c r="F35" s="27">
        <v>27</v>
      </c>
      <c r="G35" s="28">
        <f t="shared" si="4"/>
        <v>2.1060842433697349E-2</v>
      </c>
      <c r="H35" s="28">
        <f t="shared" si="5"/>
        <v>1.3689547581903276</v>
      </c>
      <c r="J35" s="54"/>
    </row>
    <row r="36" spans="5:10" x14ac:dyDescent="0.2">
      <c r="E36" s="27" t="s">
        <v>95</v>
      </c>
      <c r="F36" s="27">
        <v>14</v>
      </c>
      <c r="G36" s="28">
        <f t="shared" si="4"/>
        <v>1.0920436817472699E-2</v>
      </c>
      <c r="H36" s="28">
        <f t="shared" si="5"/>
        <v>0.70982839313572543</v>
      </c>
      <c r="J36" s="54"/>
    </row>
    <row r="37" spans="5:10" x14ac:dyDescent="0.2">
      <c r="E37" s="27" t="s">
        <v>96</v>
      </c>
      <c r="F37" s="27">
        <v>2</v>
      </c>
      <c r="G37" s="28">
        <f t="shared" si="4"/>
        <v>1.5600624024960999E-3</v>
      </c>
      <c r="H37" s="28">
        <f t="shared" si="5"/>
        <v>0.10140405616224649</v>
      </c>
      <c r="J37" s="54"/>
    </row>
    <row r="38" spans="5:10" x14ac:dyDescent="0.2">
      <c r="E38" s="27" t="s">
        <v>97</v>
      </c>
      <c r="F38" s="27">
        <v>4</v>
      </c>
      <c r="G38" s="28">
        <f t="shared" si="4"/>
        <v>3.1201248049921998E-3</v>
      </c>
      <c r="H38" s="28">
        <f t="shared" si="5"/>
        <v>0.20280811232449297</v>
      </c>
      <c r="J38" s="54"/>
    </row>
    <row r="39" spans="5:10" x14ac:dyDescent="0.2">
      <c r="E39" s="27" t="s">
        <v>98</v>
      </c>
      <c r="F39" s="27">
        <v>6</v>
      </c>
      <c r="G39" s="28">
        <f t="shared" si="4"/>
        <v>4.6801872074882997E-3</v>
      </c>
      <c r="H39" s="28">
        <f t="shared" si="5"/>
        <v>0.30421216848673949</v>
      </c>
      <c r="J39" s="54"/>
    </row>
    <row r="40" spans="5:10" x14ac:dyDescent="0.2">
      <c r="E40" s="27" t="s">
        <v>52</v>
      </c>
      <c r="F40" s="27">
        <v>0</v>
      </c>
      <c r="G40" s="28">
        <f t="shared" si="4"/>
        <v>0</v>
      </c>
      <c r="H40" s="28">
        <f t="shared" si="5"/>
        <v>0</v>
      </c>
      <c r="J40" s="54"/>
    </row>
    <row r="41" spans="5:10" x14ac:dyDescent="0.2">
      <c r="E41" s="27" t="s">
        <v>125</v>
      </c>
      <c r="F41" s="27">
        <v>27</v>
      </c>
      <c r="G41" s="28">
        <f t="shared" ref="G41:G78" si="6">F41/$F$4</f>
        <v>2.1060842433697349E-2</v>
      </c>
      <c r="H41" s="28">
        <f t="shared" ref="H41:H78" si="7">G41*$B$6</f>
        <v>1.3689547581903276</v>
      </c>
      <c r="J41" s="54"/>
    </row>
    <row r="42" spans="5:10" x14ac:dyDescent="0.2">
      <c r="E42" s="27" t="s">
        <v>124</v>
      </c>
      <c r="F42" s="27">
        <v>29</v>
      </c>
      <c r="G42" s="28">
        <f t="shared" si="6"/>
        <v>2.2620904836193449E-2</v>
      </c>
      <c r="H42" s="28">
        <f t="shared" si="7"/>
        <v>1.4703588143525741</v>
      </c>
      <c r="J42" s="54"/>
    </row>
    <row r="43" spans="5:10" x14ac:dyDescent="0.2">
      <c r="E43" s="27" t="s">
        <v>99</v>
      </c>
      <c r="F43" s="27">
        <v>7</v>
      </c>
      <c r="G43" s="28">
        <f t="shared" si="6"/>
        <v>5.4602184087363496E-3</v>
      </c>
      <c r="H43" s="28">
        <f t="shared" si="7"/>
        <v>0.35491419656786272</v>
      </c>
      <c r="J43" s="54"/>
    </row>
    <row r="44" spans="5:10" x14ac:dyDescent="0.2">
      <c r="E44" s="27" t="s">
        <v>100</v>
      </c>
      <c r="F44" s="27">
        <v>29</v>
      </c>
      <c r="G44" s="28">
        <f t="shared" si="6"/>
        <v>2.2620904836193449E-2</v>
      </c>
      <c r="H44" s="28">
        <f t="shared" si="7"/>
        <v>1.4703588143525741</v>
      </c>
      <c r="J44" s="54"/>
    </row>
    <row r="45" spans="5:10" x14ac:dyDescent="0.2">
      <c r="E45" s="27" t="s">
        <v>101</v>
      </c>
      <c r="F45" s="27">
        <v>4</v>
      </c>
      <c r="G45" s="28">
        <f t="shared" si="6"/>
        <v>3.1201248049921998E-3</v>
      </c>
      <c r="H45" s="28">
        <f t="shared" si="7"/>
        <v>0.20280811232449297</v>
      </c>
      <c r="J45" s="54"/>
    </row>
    <row r="46" spans="5:10" x14ac:dyDescent="0.2">
      <c r="E46" s="27" t="s">
        <v>120</v>
      </c>
      <c r="F46" s="27">
        <v>75</v>
      </c>
      <c r="G46" s="28">
        <f t="shared" si="6"/>
        <v>5.8502340093603743E-2</v>
      </c>
      <c r="H46" s="28">
        <f t="shared" si="7"/>
        <v>3.8026521060842433</v>
      </c>
      <c r="J46" s="54"/>
    </row>
    <row r="47" spans="5:10" x14ac:dyDescent="0.2">
      <c r="E47" s="27" t="s">
        <v>121</v>
      </c>
      <c r="F47" s="27">
        <v>12</v>
      </c>
      <c r="G47" s="28">
        <f t="shared" si="6"/>
        <v>9.3603744149765994E-3</v>
      </c>
      <c r="H47" s="28">
        <f t="shared" si="7"/>
        <v>0.60842433697347897</v>
      </c>
      <c r="J47" s="54"/>
    </row>
    <row r="48" spans="5:10" x14ac:dyDescent="0.2">
      <c r="E48" s="27" t="s">
        <v>133</v>
      </c>
      <c r="F48" s="27">
        <v>21</v>
      </c>
      <c r="G48" s="28">
        <f t="shared" si="6"/>
        <v>1.6380655226209049E-2</v>
      </c>
      <c r="H48" s="28">
        <f t="shared" si="7"/>
        <v>1.0647425897035883</v>
      </c>
      <c r="J48" s="54"/>
    </row>
    <row r="49" spans="5:10" x14ac:dyDescent="0.2">
      <c r="E49" s="27" t="s">
        <v>102</v>
      </c>
      <c r="F49" s="27">
        <v>30</v>
      </c>
      <c r="G49" s="28">
        <f t="shared" si="6"/>
        <v>2.3400936037441498E-2</v>
      </c>
      <c r="H49" s="28">
        <f t="shared" si="7"/>
        <v>1.5210608424336973</v>
      </c>
      <c r="J49" s="54"/>
    </row>
    <row r="50" spans="5:10" x14ac:dyDescent="0.2">
      <c r="E50" s="27" t="s">
        <v>140</v>
      </c>
      <c r="F50" s="27">
        <v>19</v>
      </c>
      <c r="G50" s="28">
        <f t="shared" si="6"/>
        <v>1.4820592823712949E-2</v>
      </c>
      <c r="H50" s="28">
        <f t="shared" si="7"/>
        <v>0.96333853354134169</v>
      </c>
      <c r="J50" s="54"/>
    </row>
    <row r="51" spans="5:10" x14ac:dyDescent="0.2">
      <c r="E51" s="27" t="s">
        <v>53</v>
      </c>
      <c r="F51" s="27">
        <v>0</v>
      </c>
      <c r="G51" s="28">
        <f t="shared" si="6"/>
        <v>0</v>
      </c>
      <c r="H51" s="28">
        <f t="shared" si="7"/>
        <v>0</v>
      </c>
      <c r="J51" s="54"/>
    </row>
    <row r="52" spans="5:10" x14ac:dyDescent="0.2">
      <c r="E52" s="27" t="s">
        <v>103</v>
      </c>
      <c r="F52" s="27">
        <v>12</v>
      </c>
      <c r="G52" s="28">
        <f t="shared" si="6"/>
        <v>9.3603744149765994E-3</v>
      </c>
      <c r="H52" s="28">
        <f t="shared" si="7"/>
        <v>0.60842433697347897</v>
      </c>
      <c r="J52" s="54"/>
    </row>
    <row r="53" spans="5:10" x14ac:dyDescent="0.2">
      <c r="E53" s="27" t="s">
        <v>104</v>
      </c>
      <c r="F53" s="27">
        <v>19</v>
      </c>
      <c r="G53" s="28">
        <f t="shared" si="6"/>
        <v>1.4820592823712949E-2</v>
      </c>
      <c r="H53" s="28">
        <f t="shared" si="7"/>
        <v>0.96333853354134169</v>
      </c>
      <c r="J53" s="54"/>
    </row>
    <row r="54" spans="5:10" x14ac:dyDescent="0.2">
      <c r="E54" s="27" t="s">
        <v>105</v>
      </c>
      <c r="F54" s="27">
        <v>31</v>
      </c>
      <c r="G54" s="28">
        <f t="shared" si="6"/>
        <v>2.4180967238689548E-2</v>
      </c>
      <c r="H54" s="28">
        <f t="shared" si="7"/>
        <v>1.5717628705148206</v>
      </c>
      <c r="J54" s="54"/>
    </row>
    <row r="55" spans="5:10" x14ac:dyDescent="0.2">
      <c r="E55" s="27" t="s">
        <v>106</v>
      </c>
      <c r="F55" s="27">
        <v>35</v>
      </c>
      <c r="G55" s="28">
        <f t="shared" si="6"/>
        <v>2.7301092043681748E-2</v>
      </c>
      <c r="H55" s="28">
        <f t="shared" si="7"/>
        <v>1.7745709828393137</v>
      </c>
      <c r="J55" s="54"/>
    </row>
    <row r="56" spans="5:10" x14ac:dyDescent="0.2">
      <c r="E56" s="27" t="s">
        <v>107</v>
      </c>
      <c r="F56" s="27">
        <v>11</v>
      </c>
      <c r="G56" s="28">
        <f t="shared" si="6"/>
        <v>8.5803432137285494E-3</v>
      </c>
      <c r="H56" s="28">
        <f t="shared" si="7"/>
        <v>0.55772230889235574</v>
      </c>
      <c r="J56" s="54"/>
    </row>
    <row r="57" spans="5:10" x14ac:dyDescent="0.2">
      <c r="E57" s="27" t="s">
        <v>108</v>
      </c>
      <c r="F57" s="27">
        <v>11</v>
      </c>
      <c r="G57" s="28">
        <f t="shared" si="6"/>
        <v>8.5803432137285494E-3</v>
      </c>
      <c r="H57" s="28">
        <f t="shared" si="7"/>
        <v>0.55772230889235574</v>
      </c>
      <c r="J57" s="54"/>
    </row>
    <row r="58" spans="5:10" x14ac:dyDescent="0.2">
      <c r="E58" s="27" t="s">
        <v>109</v>
      </c>
      <c r="F58" s="27">
        <v>24</v>
      </c>
      <c r="G58" s="28">
        <f t="shared" si="6"/>
        <v>1.8720748829953199E-2</v>
      </c>
      <c r="H58" s="28">
        <f t="shared" si="7"/>
        <v>1.2168486739469579</v>
      </c>
      <c r="J58" s="54"/>
    </row>
    <row r="59" spans="5:10" x14ac:dyDescent="0.2">
      <c r="E59" s="27" t="s">
        <v>110</v>
      </c>
      <c r="F59" s="27">
        <v>63</v>
      </c>
      <c r="G59" s="28">
        <f t="shared" si="6"/>
        <v>4.9141965678627143E-2</v>
      </c>
      <c r="H59" s="28">
        <f t="shared" si="7"/>
        <v>3.1942277691107641</v>
      </c>
      <c r="J59" s="54"/>
    </row>
    <row r="60" spans="5:10" x14ac:dyDescent="0.2">
      <c r="E60" s="27" t="s">
        <v>111</v>
      </c>
      <c r="F60" s="27">
        <v>16</v>
      </c>
      <c r="G60" s="28">
        <f t="shared" si="6"/>
        <v>1.2480499219968799E-2</v>
      </c>
      <c r="H60" s="28">
        <f t="shared" si="7"/>
        <v>0.81123244929797189</v>
      </c>
      <c r="J60" s="54"/>
    </row>
    <row r="61" spans="5:10" x14ac:dyDescent="0.2">
      <c r="E61" s="27" t="s">
        <v>141</v>
      </c>
      <c r="F61" s="27">
        <v>23</v>
      </c>
      <c r="G61" s="28">
        <f t="shared" si="6"/>
        <v>1.7940717628705149E-2</v>
      </c>
      <c r="H61" s="28">
        <f t="shared" si="7"/>
        <v>1.1661466458658347</v>
      </c>
      <c r="J61" s="54"/>
    </row>
    <row r="62" spans="5:10" x14ac:dyDescent="0.2">
      <c r="E62" s="27" t="s">
        <v>142</v>
      </c>
      <c r="F62" s="27">
        <v>25</v>
      </c>
      <c r="G62" s="28">
        <f t="shared" si="6"/>
        <v>1.9500780031201249E-2</v>
      </c>
      <c r="H62" s="28">
        <f t="shared" si="7"/>
        <v>1.2675507020280812</v>
      </c>
      <c r="J62" s="54"/>
    </row>
    <row r="63" spans="5:10" x14ac:dyDescent="0.2">
      <c r="E63" s="27" t="s">
        <v>143</v>
      </c>
      <c r="F63" s="27">
        <v>9</v>
      </c>
      <c r="G63" s="28">
        <f t="shared" si="6"/>
        <v>7.0202808112324495E-3</v>
      </c>
      <c r="H63" s="28">
        <f t="shared" si="7"/>
        <v>0.45631825273010923</v>
      </c>
      <c r="J63" s="54"/>
    </row>
    <row r="64" spans="5:10" x14ac:dyDescent="0.2">
      <c r="E64" s="27" t="s">
        <v>144</v>
      </c>
      <c r="F64" s="27">
        <v>10</v>
      </c>
      <c r="G64" s="28">
        <f t="shared" si="6"/>
        <v>7.8003120124804995E-3</v>
      </c>
      <c r="H64" s="28">
        <f t="shared" si="7"/>
        <v>0.50702028081123252</v>
      </c>
      <c r="J64" s="54"/>
    </row>
    <row r="65" spans="5:10" x14ac:dyDescent="0.2">
      <c r="E65" s="27" t="s">
        <v>54</v>
      </c>
      <c r="F65" s="27">
        <v>0</v>
      </c>
      <c r="G65" s="28">
        <f t="shared" si="6"/>
        <v>0</v>
      </c>
      <c r="H65" s="28">
        <f t="shared" si="7"/>
        <v>0</v>
      </c>
      <c r="J65" s="54"/>
    </row>
    <row r="66" spans="5:10" x14ac:dyDescent="0.2">
      <c r="E66" s="27" t="s">
        <v>112</v>
      </c>
      <c r="F66" s="27">
        <v>8</v>
      </c>
      <c r="G66" s="28">
        <f t="shared" si="6"/>
        <v>6.2402496099843996E-3</v>
      </c>
      <c r="H66" s="28">
        <f t="shared" si="7"/>
        <v>0.40561622464898595</v>
      </c>
      <c r="J66" s="54"/>
    </row>
    <row r="67" spans="5:10" x14ac:dyDescent="0.2">
      <c r="E67" s="27" t="s">
        <v>113</v>
      </c>
      <c r="F67" s="27">
        <v>8</v>
      </c>
      <c r="G67" s="28">
        <f t="shared" si="6"/>
        <v>6.2402496099843996E-3</v>
      </c>
      <c r="H67" s="28">
        <f t="shared" si="7"/>
        <v>0.40561622464898595</v>
      </c>
      <c r="J67" s="54"/>
    </row>
    <row r="68" spans="5:10" x14ac:dyDescent="0.2">
      <c r="E68" s="27" t="s">
        <v>145</v>
      </c>
      <c r="F68" s="27">
        <v>28</v>
      </c>
      <c r="G68" s="28">
        <f t="shared" si="6"/>
        <v>2.1840873634945399E-2</v>
      </c>
      <c r="H68" s="28">
        <f t="shared" si="7"/>
        <v>1.4196567862714509</v>
      </c>
      <c r="J68" s="54"/>
    </row>
    <row r="69" spans="5:10" x14ac:dyDescent="0.2">
      <c r="E69" s="27" t="s">
        <v>146</v>
      </c>
      <c r="F69" s="27">
        <v>28</v>
      </c>
      <c r="G69" s="28">
        <f t="shared" si="6"/>
        <v>2.1840873634945399E-2</v>
      </c>
      <c r="H69" s="28">
        <f t="shared" si="7"/>
        <v>1.4196567862714509</v>
      </c>
      <c r="J69" s="54"/>
    </row>
    <row r="70" spans="5:10" x14ac:dyDescent="0.2">
      <c r="E70" s="27" t="s">
        <v>114</v>
      </c>
      <c r="F70" s="27">
        <v>21</v>
      </c>
      <c r="G70" s="28">
        <f t="shared" si="6"/>
        <v>1.6380655226209049E-2</v>
      </c>
      <c r="H70" s="28">
        <f t="shared" si="7"/>
        <v>1.0647425897035883</v>
      </c>
      <c r="J70" s="54"/>
    </row>
    <row r="71" spans="5:10" x14ac:dyDescent="0.2">
      <c r="E71" s="27" t="s">
        <v>115</v>
      </c>
      <c r="F71" s="27">
        <v>35</v>
      </c>
      <c r="G71" s="28">
        <f t="shared" si="6"/>
        <v>2.7301092043681748E-2</v>
      </c>
      <c r="H71" s="28">
        <f t="shared" si="7"/>
        <v>1.7745709828393137</v>
      </c>
      <c r="J71" s="54"/>
    </row>
    <row r="72" spans="5:10" x14ac:dyDescent="0.2">
      <c r="E72" s="27" t="s">
        <v>116</v>
      </c>
      <c r="F72" s="27">
        <v>9</v>
      </c>
      <c r="G72" s="28">
        <f t="shared" si="6"/>
        <v>7.0202808112324495E-3</v>
      </c>
      <c r="H72" s="28">
        <f t="shared" si="7"/>
        <v>0.45631825273010923</v>
      </c>
      <c r="J72" s="54"/>
    </row>
    <row r="73" spans="5:10" x14ac:dyDescent="0.2">
      <c r="E73" s="27" t="s">
        <v>117</v>
      </c>
      <c r="F73" s="27">
        <v>16</v>
      </c>
      <c r="G73" s="28">
        <f t="shared" si="6"/>
        <v>1.2480499219968799E-2</v>
      </c>
      <c r="H73" s="28">
        <f t="shared" si="7"/>
        <v>0.81123244929797189</v>
      </c>
      <c r="J73" s="54"/>
    </row>
    <row r="74" spans="5:10" x14ac:dyDescent="0.2">
      <c r="E74" s="27" t="s">
        <v>147</v>
      </c>
      <c r="F74" s="27">
        <v>4</v>
      </c>
      <c r="G74" s="28">
        <f t="shared" si="6"/>
        <v>3.1201248049921998E-3</v>
      </c>
      <c r="H74" s="28">
        <f t="shared" si="7"/>
        <v>0.20280811232449297</v>
      </c>
      <c r="J74" s="54"/>
    </row>
    <row r="75" spans="5:10" x14ac:dyDescent="0.2">
      <c r="E75" s="27" t="s">
        <v>148</v>
      </c>
      <c r="F75" s="27">
        <v>4</v>
      </c>
      <c r="G75" s="28">
        <f t="shared" si="6"/>
        <v>3.1201248049921998E-3</v>
      </c>
      <c r="H75" s="28">
        <f t="shared" si="7"/>
        <v>0.20280811232449297</v>
      </c>
      <c r="J75" s="54"/>
    </row>
    <row r="76" spans="5:10" x14ac:dyDescent="0.2">
      <c r="E76" s="27" t="s">
        <v>118</v>
      </c>
      <c r="F76" s="27">
        <v>8</v>
      </c>
      <c r="G76" s="28">
        <f t="shared" ref="G76:G77" si="8">F76/$F$4</f>
        <v>6.2402496099843996E-3</v>
      </c>
      <c r="H76" s="28">
        <f t="shared" ref="H76:H77" si="9">G76*$B$6</f>
        <v>0.40561622464898595</v>
      </c>
      <c r="J76" s="54"/>
    </row>
    <row r="77" spans="5:10" x14ac:dyDescent="0.2">
      <c r="E77" s="27" t="s">
        <v>156</v>
      </c>
      <c r="F77" s="27">
        <v>41</v>
      </c>
      <c r="G77" s="28">
        <f t="shared" si="6"/>
        <v>3.1981279251170044E-2</v>
      </c>
      <c r="H77" s="28">
        <f t="shared" si="7"/>
        <v>2.0787831513260531</v>
      </c>
      <c r="J77" s="54"/>
    </row>
    <row r="78" spans="5:10" x14ac:dyDescent="0.2">
      <c r="E78" s="27" t="s">
        <v>66</v>
      </c>
      <c r="F78" s="27">
        <v>0</v>
      </c>
      <c r="G78" s="28">
        <f t="shared" si="6"/>
        <v>0</v>
      </c>
      <c r="H78" s="28">
        <f t="shared" si="7"/>
        <v>0</v>
      </c>
    </row>
    <row r="101" spans="6:6" x14ac:dyDescent="0.2">
      <c r="F101" s="56"/>
    </row>
    <row r="102" spans="6:6" x14ac:dyDescent="0.2">
      <c r="F102" s="56"/>
    </row>
    <row r="109" spans="6:6" x14ac:dyDescent="0.2">
      <c r="F109" s="56"/>
    </row>
    <row r="110" spans="6:6" x14ac:dyDescent="0.2">
      <c r="F110" s="56"/>
    </row>
    <row r="111" spans="6:6" x14ac:dyDescent="0.2">
      <c r="F111" s="56"/>
    </row>
    <row r="112" spans="6:6" x14ac:dyDescent="0.2">
      <c r="F112" s="56"/>
    </row>
    <row r="113" spans="6:6" x14ac:dyDescent="0.2">
      <c r="F113" s="56"/>
    </row>
    <row r="114" spans="6:6" x14ac:dyDescent="0.2">
      <c r="F114" s="56"/>
    </row>
    <row r="115" spans="6:6" x14ac:dyDescent="0.2">
      <c r="F115" s="56"/>
    </row>
    <row r="116" spans="6:6" x14ac:dyDescent="0.2">
      <c r="F116" s="56"/>
    </row>
    <row r="117" spans="6:6" x14ac:dyDescent="0.2">
      <c r="F117" s="56"/>
    </row>
    <row r="118" spans="6:6" x14ac:dyDescent="0.2">
      <c r="F118" s="56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Documentation</vt:lpstr>
      <vt:lpstr>Schedule</vt:lpstr>
      <vt:lpstr>Tracking</vt:lpstr>
      <vt:lpstr>Revision History</vt:lpstr>
      <vt:lpstr>info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  <vt:lpstr>TargetDays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Zachary Fischer</cp:lastModifiedBy>
  <cp:lastPrinted>2015-05-14T18:37:04Z</cp:lastPrinted>
  <dcterms:created xsi:type="dcterms:W3CDTF">2014-07-30T14:04:26Z</dcterms:created>
  <dcterms:modified xsi:type="dcterms:W3CDTF">2024-01-08T14:40:31Z</dcterms:modified>
</cp:coreProperties>
</file>